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30" windowWidth="18135" windowHeight="7845"/>
  </bookViews>
  <sheets>
    <sheet name="표지" sheetId="31" r:id="rId1"/>
    <sheet name="집계(조적)" sheetId="12" r:id="rId2"/>
    <sheet name="산출서(조적)" sheetId="1" r:id="rId3"/>
    <sheet name="집계(방수)" sheetId="13" r:id="rId4"/>
    <sheet name="산출서(방수)" sheetId="14" r:id="rId5"/>
    <sheet name="집계(미장)" sheetId="15" r:id="rId6"/>
    <sheet name="산출서(미장)" sheetId="16" r:id="rId7"/>
    <sheet name="집계(타일)" sheetId="17" r:id="rId8"/>
    <sheet name="산출서(타일)" sheetId="18" r:id="rId9"/>
    <sheet name="집계(석공사)" sheetId="19" r:id="rId10"/>
    <sheet name="산출서(석공사)" sheetId="20" r:id="rId11"/>
    <sheet name="집계(유리)" sheetId="21" r:id="rId12"/>
    <sheet name="산출서(유리)" sheetId="22" r:id="rId13"/>
    <sheet name="집계(경량철골)" sheetId="23" r:id="rId14"/>
    <sheet name="산출서(경량철골)" sheetId="24" r:id="rId15"/>
    <sheet name="집계(도장)" sheetId="25" r:id="rId16"/>
    <sheet name="산출서(도장)" sheetId="26" r:id="rId17"/>
    <sheet name="집계(수장)" sheetId="27" r:id="rId18"/>
    <sheet name="산출서(수장)" sheetId="28" r:id="rId19"/>
    <sheet name="산출서(기타)" sheetId="30" r:id="rId20"/>
  </sheets>
  <definedNames>
    <definedName name="_">#REF!</definedName>
    <definedName name="__BMK10">#REF!</definedName>
    <definedName name="__JA2">#REF!</definedName>
    <definedName name="__JO11">#REF!</definedName>
    <definedName name="__LSK1">#REF!</definedName>
    <definedName name="__LSK2">#REF!</definedName>
    <definedName name="__LSK3">#REF!</definedName>
    <definedName name="__P10">#REF!</definedName>
    <definedName name="__P11">#REF!</definedName>
    <definedName name="__P12">#REF!</definedName>
    <definedName name="__P13">#REF!</definedName>
    <definedName name="__P14">#REF!</definedName>
    <definedName name="__P15">#REF!</definedName>
    <definedName name="__P16">#REF!</definedName>
    <definedName name="__P17">#REF!</definedName>
    <definedName name="__P7">#REF!</definedName>
    <definedName name="__P8">#REF!</definedName>
    <definedName name="__P9">#REF!</definedName>
    <definedName name="__PH1">#REF!</definedName>
    <definedName name="__QTY1">#REF!</definedName>
    <definedName name="__QTY10">#REF!</definedName>
    <definedName name="__QTY2">#REF!</definedName>
    <definedName name="__SUB3">#REF!</definedName>
    <definedName name="__TOT1">#REF!</definedName>
    <definedName name="__UPR10">#REF!</definedName>
    <definedName name="__WW1">#REF!</definedName>
    <definedName name="__WW2">#REF!</definedName>
    <definedName name="__ZZ1">#REF!</definedName>
    <definedName name="_01_가__설__공__사">#REF!</definedName>
    <definedName name="_1">#N/A</definedName>
    <definedName name="_11">#N/A</definedName>
    <definedName name="_1차_94년">#N/A</definedName>
    <definedName name="_2">#N/A</definedName>
    <definedName name="_2._건_축_공_사">#REF!</definedName>
    <definedName name="_22">#N/A</definedName>
    <definedName name="_2차결제일">#N/A</definedName>
    <definedName name="_3">#N/A</definedName>
    <definedName name="_4">#N/A</definedName>
    <definedName name="_6">#N/A</definedName>
    <definedName name="_AHU2">[0]!_AHU2</definedName>
    <definedName name="_AHU222">[0]!_AHU222</definedName>
    <definedName name="_AHU3">[0]!_AHU3</definedName>
    <definedName name="_alm1">#REF!</definedName>
    <definedName name="_alm2">#REF!</definedName>
    <definedName name="_BMK10" localSheetId="0">#REF!</definedName>
    <definedName name="_ELL45">#REF!</definedName>
    <definedName name="_ELL90">#REF!</definedName>
    <definedName name="_Fill" hidden="1">#REF!</definedName>
    <definedName name="_JA2" localSheetId="0">#REF!</definedName>
    <definedName name="_JO11" localSheetId="0">#REF!</definedName>
    <definedName name="_K">#N/A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HM111" hidden="1">{#N/A,#N/A,FALSE,"제목"}</definedName>
    <definedName name="_KHM888" hidden="1">{#N/A,#N/A,FALSE,"제목"}</definedName>
    <definedName name="_LSK1" localSheetId="0">#REF!</definedName>
    <definedName name="_LSK2" localSheetId="0">#REF!</definedName>
    <definedName name="_LSK3" localSheetId="0">#REF!</definedName>
    <definedName name="_NMB96">#REF!</definedName>
    <definedName name="_NON1">#REF!</definedName>
    <definedName name="_NON2">#N/A</definedName>
    <definedName name="_Order1" hidden="1">255</definedName>
    <definedName name="_Order2" hidden="1">255</definedName>
    <definedName name="_P1">#REF!</definedName>
    <definedName name="_P10" localSheetId="0">#REF!</definedName>
    <definedName name="_P11" localSheetId="0">#REF!</definedName>
    <definedName name="_P12" localSheetId="0">#REF!</definedName>
    <definedName name="_P13" localSheetId="0">#REF!</definedName>
    <definedName name="_P14" localSheetId="0">#REF!</definedName>
    <definedName name="_P15" localSheetId="0">#REF!</definedName>
    <definedName name="_P16" localSheetId="0">#REF!</definedName>
    <definedName name="_P17" localSheetId="0">#REF!</definedName>
    <definedName name="_P2">#REF!</definedName>
    <definedName name="_P3">#REF!</definedName>
    <definedName name="_P4">#REF!</definedName>
    <definedName name="_P5">#REF!</definedName>
    <definedName name="_P6">#REF!</definedName>
    <definedName name="_P7" localSheetId="0">#REF!</definedName>
    <definedName name="_P8" localSheetId="0">#REF!</definedName>
    <definedName name="_P9" localSheetId="0">#REF!</definedName>
    <definedName name="_PH1" localSheetId="0">#REF!</definedName>
    <definedName name="_QTY1" localSheetId="0">#REF!</definedName>
    <definedName name="_QTY10" localSheetId="0">#REF!</definedName>
    <definedName name="_QTY2" localSheetId="0">#REF!</definedName>
    <definedName name="_RE100">#REF!</definedName>
    <definedName name="_RE104">#REF!</definedName>
    <definedName name="_RE112">#REF!</definedName>
    <definedName name="_RE26">#REF!</definedName>
    <definedName name="_RE28">#REF!</definedName>
    <definedName name="_RE30">#REF!</definedName>
    <definedName name="_RE32">#REF!</definedName>
    <definedName name="_RE34">#REF!</definedName>
    <definedName name="_RE36">#REF!</definedName>
    <definedName name="_RE38">#REF!</definedName>
    <definedName name="_RE40">#REF!</definedName>
    <definedName name="_RE42">#REF!</definedName>
    <definedName name="_RE44">#REF!</definedName>
    <definedName name="_RE48">#REF!</definedName>
    <definedName name="_RE52">#REF!</definedName>
    <definedName name="_RE56">#REF!</definedName>
    <definedName name="_RE60">#REF!</definedName>
    <definedName name="_RE64">#REF!</definedName>
    <definedName name="_RE68">#REF!</definedName>
    <definedName name="_RE72">#REF!</definedName>
    <definedName name="_RE76">#REF!</definedName>
    <definedName name="_RE80">#REF!</definedName>
    <definedName name="_RE88">#REF!</definedName>
    <definedName name="_RE92">#REF!</definedName>
    <definedName name="_RE96">#REF!</definedName>
    <definedName name="_Regression_Int" hidden="1">1</definedName>
    <definedName name="_Sort" localSheetId="0" hidden="1">#REF!</definedName>
    <definedName name="_Sort" hidden="1">#REF!</definedName>
    <definedName name="_SUB1">#REF!</definedName>
    <definedName name="_SUB2">#REF!</definedName>
    <definedName name="_SUB3" localSheetId="0">#REF!</definedName>
    <definedName name="_SUB4">#N/A</definedName>
    <definedName name="_TOT1" localSheetId="0">#REF!</definedName>
    <definedName name="_TOT2">#REF!</definedName>
    <definedName name="_UPR10" localSheetId="0">#REF!</definedName>
    <definedName name="_WW1" localSheetId="0">#REF!</definedName>
    <definedName name="_WW2" localSheetId="0">#REF!</definedName>
    <definedName name="_ZZ1" localSheetId="0">#REF!</definedName>
    <definedName name="\\\">#N/A</definedName>
    <definedName name="\0" localSheetId="0">#REF!</definedName>
    <definedName name="\0">#REF!</definedName>
    <definedName name="\b">#N/A</definedName>
    <definedName name="\E">#REF!</definedName>
    <definedName name="\p">#N/A</definedName>
    <definedName name="\PO">#N/A</definedName>
    <definedName name="\q">#N/A</definedName>
    <definedName name="\r" localSheetId="0">#REF!</definedName>
    <definedName name="\r">#REF!</definedName>
    <definedName name="\s">#N/A</definedName>
    <definedName name="\t">#N/A</definedName>
    <definedName name="\u">#N/A</definedName>
    <definedName name="\v">#N/A</definedName>
    <definedName name="\w">#N/A</definedName>
    <definedName name="\X" localSheetId="0">#REF!</definedName>
    <definedName name="\X">#REF!</definedName>
    <definedName name="\Z" localSheetId="0">#REF!</definedName>
    <definedName name="\Z">#REF!</definedName>
    <definedName name="\ㅂ">#N/A</definedName>
    <definedName name="\ㅣ">#N/A</definedName>
    <definedName name="A">#REF!</definedName>
    <definedName name="A1_" localSheetId="0">#REF!</definedName>
    <definedName name="A1_">#REF!</definedName>
    <definedName name="A2_" localSheetId="0">#REF!</definedName>
    <definedName name="A2_">#REF!</definedName>
    <definedName name="A3_" localSheetId="0">#REF!</definedName>
    <definedName name="A3_">#REF!</definedName>
    <definedName name="A4_" localSheetId="0">#REF!</definedName>
    <definedName name="A4_">#REF!</definedName>
    <definedName name="A5_" localSheetId="0">#REF!</definedName>
    <definedName name="A5_">#REF!</definedName>
    <definedName name="A6_">#N/A</definedName>
    <definedName name="A7_" localSheetId="0">#REF!</definedName>
    <definedName name="A7_">#REF!</definedName>
    <definedName name="A8_" localSheetId="0">#REF!</definedName>
    <definedName name="A8_">#REF!</definedName>
    <definedName name="A9_" localSheetId="0">#REF!</definedName>
    <definedName name="A9_">#REF!</definedName>
    <definedName name="AA" localSheetId="0">#REF!</definedName>
    <definedName name="AA">#REF!</definedName>
    <definedName name="AAA">[0]!AAA</definedName>
    <definedName name="AAAA">[0]!AAAA</definedName>
    <definedName name="AAAAAAAAAAA">[0]!AAAAAAAAAAA</definedName>
    <definedName name="AB">#REF!</definedName>
    <definedName name="AB_1">#REF!</definedName>
    <definedName name="ACCESS" localSheetId="0">#REF!</definedName>
    <definedName name="ACCESS">#REF!</definedName>
    <definedName name="ADD">#REF!</definedName>
    <definedName name="AGAIN">#REF!</definedName>
    <definedName name="AIR_PIPE">#REF!</definedName>
    <definedName name="air_trap">#REF!</definedName>
    <definedName name="AMOUNT" localSheetId="0">#REF!</definedName>
    <definedName name="AMOUNT">#REF!</definedName>
    <definedName name="angle">#REF!</definedName>
    <definedName name="AS">#REF!</definedName>
    <definedName name="asdwes" hidden="1">{#N/A,#N/A,FALSE,"현장 NCR 분석";#N/A,#N/A,FALSE,"현장품질감사";#N/A,#N/A,FALSE,"현장품질감사"}</definedName>
    <definedName name="ASSSS">[0]!ASSSS</definedName>
    <definedName name="ASTM">#REF!</definedName>
    <definedName name="b" localSheetId="0">BlankMacro1</definedName>
    <definedName name="b">BlankMacro1</definedName>
    <definedName name="B_FLG">#REF!</definedName>
    <definedName name="B0" localSheetId="0">#REF!</definedName>
    <definedName name="B0">#REF!</definedName>
    <definedName name="B1_" localSheetId="0">#REF!</definedName>
    <definedName name="B1_">#REF!</definedName>
    <definedName name="back_pressure">#REF!</definedName>
    <definedName name="ball">#REF!</definedName>
    <definedName name="BB" localSheetId="0">#REF!</definedName>
    <definedName name="BB">#REF!</definedName>
    <definedName name="BB030100M">#REF!</definedName>
    <definedName name="BB030100Q">#REF!</definedName>
    <definedName name="BB0303001M">#REF!</definedName>
    <definedName name="BB030300M">#REF!</definedName>
    <definedName name="BB030400M">#REF!</definedName>
    <definedName name="BB030400Q">#REF!</definedName>
    <definedName name="BC">#N/A</definedName>
    <definedName name="BDCODE">#N/A</definedName>
    <definedName name="BEGIN1">#REF!</definedName>
    <definedName name="BEGIN2">#N/A</definedName>
    <definedName name="beta">#REF!</definedName>
    <definedName name="betas">#REF!</definedName>
    <definedName name="BIGO" localSheetId="0">#REF!</definedName>
    <definedName name="BIGO">#REF!</definedName>
    <definedName name="BLO_1">#N/A</definedName>
    <definedName name="BOLT">#REF!</definedName>
    <definedName name="BONG">#N/A</definedName>
    <definedName name="BOSS">#REF!</definedName>
    <definedName name="BREAK" localSheetId="0">#REF!</definedName>
    <definedName name="BREAK">#REF!</definedName>
    <definedName name="BREAK1" localSheetId="0">#REF!</definedName>
    <definedName name="BREAK1">#REF!</definedName>
    <definedName name="BTYPE">#N/A</definedName>
    <definedName name="BUNHO">#N/A</definedName>
    <definedName name="butterfly">#REF!</definedName>
    <definedName name="C_" localSheetId="0">#REF!</definedName>
    <definedName name="C_">#REF!</definedName>
    <definedName name="CABLE">#REF!</definedName>
    <definedName name="CAP">#REF!</definedName>
    <definedName name="check">#REF!</definedName>
    <definedName name="Client">#REF!</definedName>
    <definedName name="CM">#REF!</definedName>
    <definedName name="COA_10" localSheetId="0">#REF!</definedName>
    <definedName name="COA_10">#REF!</definedName>
    <definedName name="COA_20">#REF!</definedName>
    <definedName name="COA_30">#REF!</definedName>
    <definedName name="COA_40">#REF!</definedName>
    <definedName name="COA_51">#REF!</definedName>
    <definedName name="COA_52">#REF!</definedName>
    <definedName name="COA_53">#REF!</definedName>
    <definedName name="COA_54">#REF!</definedName>
    <definedName name="COA_55">#REF!</definedName>
    <definedName name="COA_60">#REF!</definedName>
    <definedName name="COA_70">#REF!</definedName>
    <definedName name="COA_80">#REF!</definedName>
    <definedName name="COA_90">#REF!</definedName>
    <definedName name="COA50A">#REF!</definedName>
    <definedName name="COA50B">#REF!</definedName>
    <definedName name="COD" localSheetId="0">#REF!</definedName>
    <definedName name="COD">#REF!</definedName>
    <definedName name="code">#REF!</definedName>
    <definedName name="COM">#REF!</definedName>
    <definedName name="COMB">#REF!</definedName>
    <definedName name="CONSUM">#REF!</definedName>
    <definedName name="CPLG">#REF!</definedName>
    <definedName name="_xlnm.Criteria" localSheetId="0">#REF!</definedName>
    <definedName name="_xlnm.Criteria">#REF!</definedName>
    <definedName name="CV_18">#REF!</definedName>
    <definedName name="d" localSheetId="0">BlankMacro1</definedName>
    <definedName name="d">BlankMacro1</definedName>
    <definedName name="DADADS">[0]!DADADS</definedName>
    <definedName name="dan">#REF!</definedName>
    <definedName name="DANGA">#REF!,#REF!</definedName>
    <definedName name="danga2">#REF!,#REF!</definedName>
    <definedName name="DANWI">#N/A</definedName>
    <definedName name="data">#REF!</definedName>
    <definedName name="_xlnm.Database">#REF!</definedName>
    <definedName name="Database_MI" localSheetId="0">#REF!</definedName>
    <definedName name="Database_MI">#REF!</definedName>
    <definedName name="database2">#REF!</definedName>
    <definedName name="Date_Bidding">#REF!</definedName>
    <definedName name="DDDD">[0]!DDDD</definedName>
    <definedName name="DECK">#REF!</definedName>
    <definedName name="DF" hidden="1">{#N/A,#N/A,FALSE,"현장 NCR 분석";#N/A,#N/A,FALSE,"현장품질감사";#N/A,#N/A,FALSE,"현장품질감사"}</definedName>
    <definedName name="dfsd">#REF!</definedName>
    <definedName name="diameter">#REF!</definedName>
    <definedName name="diaphragm">#REF!</definedName>
    <definedName name="Document_array">{"Book1"}</definedName>
    <definedName name="drain_trap">#REF!</definedName>
    <definedName name="DRAW_COM">#N/A</definedName>
    <definedName name="DRAW_COM2">#N/A</definedName>
    <definedName name="DRAW_SINGLE">#N/A</definedName>
    <definedName name="DRAW_TICK">#N/A</definedName>
    <definedName name="DRIVE" localSheetId="0">#REF!</definedName>
    <definedName name="DRIVE">#REF!</definedName>
    <definedName name="drsg" localSheetId="0">#REF!</definedName>
    <definedName name="drsg">#REF!</definedName>
    <definedName name="DSA" hidden="1">{#N/A,#N/A,FALSE,"제목"}</definedName>
    <definedName name="DSFDSFSD">[0]!DSFDSFSD</definedName>
    <definedName name="DSFSFSDAFDS">[0]!DSFSFSDAFDS</definedName>
    <definedName name="dual_plate_check">#REF!</definedName>
    <definedName name="duplex_strainer">#REF!</definedName>
    <definedName name="DX코일">[0]!DX코일</definedName>
    <definedName name="edgh" localSheetId="0">#REF!</definedName>
    <definedName name="edgh">#REF!</definedName>
    <definedName name="edtgh" localSheetId="0">#REF!</definedName>
    <definedName name="edtgh">#REF!</definedName>
    <definedName name="ELP" localSheetId="0">#REF!</definedName>
    <definedName name="ELP">#REF!</definedName>
    <definedName name="EOL">#REF!</definedName>
    <definedName name="ET">#N/A</definedName>
    <definedName name="ex_joint">#REF!</definedName>
    <definedName name="EXCEL">#REF!</definedName>
    <definedName name="Exchange_Rate">#REF!</definedName>
    <definedName name="_xlnm.Extract">#REF!</definedName>
    <definedName name="Extract_MI">#REF!</definedName>
    <definedName name="f" localSheetId="0">BlankMacro1</definedName>
    <definedName name="f">BlankMacro1</definedName>
    <definedName name="F_DESC">#N/A</definedName>
    <definedName name="F_SIZE">#N/A</definedName>
    <definedName name="F_UNIT">#N/A</definedName>
    <definedName name="FDG" hidden="1">{#N/A,#N/A,FALSE,"제목"}</definedName>
    <definedName name="fdgz">#REF!</definedName>
    <definedName name="FDS" hidden="1">{#N/A,#N/A,FALSE,"제목"}</definedName>
    <definedName name="FEEL">#REF!</definedName>
    <definedName name="ffff" localSheetId="0">#REF!</definedName>
    <definedName name="ffff">#REF!</definedName>
    <definedName name="FIRST" localSheetId="0">#REF!</definedName>
    <definedName name="FIRST">#REF!</definedName>
    <definedName name="FLG">#REF!</definedName>
    <definedName name="FLG_Orifice">#REF!</definedName>
    <definedName name="FSD" hidden="1">{#N/A,#N/A,FALSE,"제목"}</definedName>
    <definedName name="FSDAF" hidden="1">{#N/A,#N/A,FALSE,"제목"}</definedName>
    <definedName name="FSDFSDFDSFDSF">[0]!FSDFSDFDSFDSF</definedName>
    <definedName name="fy">#REF!</definedName>
    <definedName name="g" localSheetId="0">#REF!</definedName>
    <definedName name="g">#REF!</definedName>
    <definedName name="gate">#REF!</definedName>
    <definedName name="GCODE">#N/A</definedName>
    <definedName name="GGGG" localSheetId="0">#REF!</definedName>
    <definedName name="GGGG">#REF!</definedName>
    <definedName name="GJ" localSheetId="0">#REF!</definedName>
    <definedName name="GJ">#REF!</definedName>
    <definedName name="GJH" hidden="1">{#N/A,#N/A,FALSE,"제목"}</definedName>
    <definedName name="GK" localSheetId="0">#REF!</definedName>
    <definedName name="GK">#REF!</definedName>
    <definedName name="globe">#REF!</definedName>
    <definedName name="GONGCODE" localSheetId="0">#REF!</definedName>
    <definedName name="GONGCODE">#REF!</definedName>
    <definedName name="GONGJONG">#REF!</definedName>
    <definedName name="GPRIC">#N/A</definedName>
    <definedName name="GUBUN">#N/A</definedName>
    <definedName name="GUMAK" localSheetId="0">#REF!</definedName>
    <definedName name="GUMAK">#REF!</definedName>
    <definedName name="GY" localSheetId="0">#REF!</definedName>
    <definedName name="GY">#REF!</definedName>
    <definedName name="HGGGH" hidden="1">{#N/A,#N/A,FALSE,"제목"}</definedName>
    <definedName name="HHH" localSheetId="0">BlankMacro1</definedName>
    <definedName name="HHH">BlankMacro1</definedName>
    <definedName name="hhhhhftre" hidden="1">{#N/A,#N/A,FALSE,"현장 NCR 분석";#N/A,#N/A,FALSE,"현장품질감사";#N/A,#N/A,FALSE,"현장품질감사"}</definedName>
    <definedName name="HJ" hidden="1">{#N/A,#N/A,FALSE,"제목"}</definedName>
    <definedName name="HOOKUP">#REF!</definedName>
    <definedName name="HTML_CodePage" hidden="1">949</definedName>
    <definedName name="HTML_Control" hidden="1">{"'Sheet1'!$A$22:$G$23","'Sheet1'!$A$6","'Sheet1'!$E$10","'Sheet1'!$A$1:$F$23","'Sheet1'!$B$10","'Sheet1'!$A$1:$G$22","'Sheet1'!$A$1:$G$51"}</definedName>
    <definedName name="HTML_Description" hidden="1">""</definedName>
    <definedName name="HTML_Email" hidden="1">""</definedName>
    <definedName name="HTML_Header" hidden="1">"Sheet1"</definedName>
    <definedName name="HTML_LastUpdate" hidden="1">"99-06-18"</definedName>
    <definedName name="HTML_LineAfter" hidden="1">FALSE</definedName>
    <definedName name="HTML_LineBefore" hidden="1">FALSE</definedName>
    <definedName name="HTML_Name" hidden="1">"(주)새암건축"</definedName>
    <definedName name="HTML_OBDlg2" hidden="1">TRUE</definedName>
    <definedName name="HTML_OBDlg4" hidden="1">TRUE</definedName>
    <definedName name="HTML_OS" hidden="1">0</definedName>
    <definedName name="HTML_PathFile" hidden="1">"C:\가\f.htm"</definedName>
    <definedName name="HTML_Title" hidden="1">"Book2"</definedName>
    <definedName name="i">#REF!</definedName>
    <definedName name="ID">#REF!,#REF!</definedName>
    <definedName name="IN" localSheetId="0">#REF!</definedName>
    <definedName name="IN">#REF!</definedName>
    <definedName name="INSTDKADU">#REF!</definedName>
    <definedName name="INSTNFGP">#REF!</definedName>
    <definedName name="INSTNGL4">#REF!</definedName>
    <definedName name="INSTPGM">#REF!</definedName>
    <definedName name="INSTPIPELINE">#REF!</definedName>
    <definedName name="INSTTANK">#REF!</definedName>
    <definedName name="ITNUM">#N/A</definedName>
    <definedName name="JA" localSheetId="0">#REF!</definedName>
    <definedName name="JA">#REF!</definedName>
    <definedName name="JB">#REF!</definedName>
    <definedName name="jjddftg" hidden="1">{#N/A,#N/A,FALSE,"현장 NCR 분석";#N/A,#N/A,FALSE,"현장품질감사";#N/A,#N/A,FALSE,"현장품질감사"}</definedName>
    <definedName name="JK" localSheetId="0">#REF!</definedName>
    <definedName name="JK">#REF!</definedName>
    <definedName name="jo">#REF!</definedName>
    <definedName name="JUNC_BOX">#REF!</definedName>
    <definedName name="k" localSheetId="0">#REF!</definedName>
    <definedName name="k">#REF!</definedName>
    <definedName name="KEY_E" localSheetId="0">#REF!</definedName>
    <definedName name="KEY_E">#REF!</definedName>
    <definedName name="KK" localSheetId="0">#REF!</definedName>
    <definedName name="KK">#REF!</definedName>
    <definedName name="l" localSheetId="0">#REF!</definedName>
    <definedName name="l">#REF!</definedName>
    <definedName name="LAB" localSheetId="0">#REF!</definedName>
    <definedName name="LAB">#REF!</definedName>
    <definedName name="LAST1">#REF!</definedName>
    <definedName name="LB" localSheetId="0">#REF!</definedName>
    <definedName name="LB">#REF!</definedName>
    <definedName name="LG" localSheetId="0">#REF!</definedName>
    <definedName name="LG">#REF!</definedName>
    <definedName name="LINE" localSheetId="0">#REF!</definedName>
    <definedName name="LINE">#REF!</definedName>
    <definedName name="LINE_1">#N/A</definedName>
    <definedName name="LINE_2">#N/A</definedName>
    <definedName name="LINE_3">#N/A</definedName>
    <definedName name="LINE1" localSheetId="0">#REF!</definedName>
    <definedName name="LINE1">#REF!</definedName>
    <definedName name="List">#REF!</definedName>
    <definedName name="lnl">#REF!</definedName>
    <definedName name="lns">#REF!</definedName>
    <definedName name="LOOP">#REF!</definedName>
    <definedName name="LOOP1">#REF!</definedName>
    <definedName name="LOOP2">#REF!</definedName>
    <definedName name="LOOP3">#REF!</definedName>
    <definedName name="LOOP4">#REF!</definedName>
    <definedName name="LOOP5" localSheetId="0">#REF!</definedName>
    <definedName name="LOOP5">#REF!</definedName>
    <definedName name="LP___4">#REF!</definedName>
    <definedName name="LPRIC">#N/A</definedName>
    <definedName name="LSK" localSheetId="0">#REF!</definedName>
    <definedName name="LSK">#REF!</definedName>
    <definedName name="Macro1">[0]!Macro1</definedName>
    <definedName name="Macro2">[0]!Macro2</definedName>
    <definedName name="Macro3">[0]!Macro3</definedName>
    <definedName name="MACRO33">[0]!MACRO33</definedName>
    <definedName name="Macro4">[0]!Macro4</definedName>
    <definedName name="Main">#REF!</definedName>
    <definedName name="MAINPART">#REF!</definedName>
    <definedName name="mm">#REF!</definedName>
    <definedName name="MONEY">#REF!,#REF!</definedName>
    <definedName name="MOTOR__농형_전폐">#REF!</definedName>
    <definedName name="MPRIC">#N/A</definedName>
    <definedName name="NAME">#REF!</definedName>
    <definedName name="needle">#REF!</definedName>
    <definedName name="NEW" localSheetId="0">#REF!</definedName>
    <definedName name="NEW">#REF!</definedName>
    <definedName name="NEXT">#REF!</definedName>
    <definedName name="NIPP">#REF!</definedName>
    <definedName name="NK" localSheetId="0">#REF!</definedName>
    <definedName name="NK">#REF!</definedName>
    <definedName name="NO" localSheetId="0">#REF!</definedName>
    <definedName name="NO">#REF!</definedName>
    <definedName name="NOMUBY">#REF!</definedName>
    <definedName name="NUMBER">#REF!</definedName>
    <definedName name="ONP" localSheetId="0" hidden="1">#REF!</definedName>
    <definedName name="ONP" hidden="1">#REF!</definedName>
    <definedName name="OOO">#REF!</definedName>
    <definedName name="Out_of_Scope" localSheetId="0">#REF!</definedName>
    <definedName name="Out_of_Scope">#REF!</definedName>
    <definedName name="P1693a3" localSheetId="0">#REF!</definedName>
    <definedName name="P1693a3">#REF!</definedName>
    <definedName name="PE" localSheetId="0">#REF!</definedName>
    <definedName name="PE">#REF!</definedName>
    <definedName name="Period_Const">#REF!</definedName>
    <definedName name="PH">[0]!PH</definedName>
    <definedName name="picture1">#REF!</definedName>
    <definedName name="PIPE">#REF!</definedName>
    <definedName name="PIPE1">#REF!</definedName>
    <definedName name="PIPE40" localSheetId="0">#REF!</definedName>
    <definedName name="PIPE40">#REF!</definedName>
    <definedName name="PLUG">#REF!</definedName>
    <definedName name="PNAME">#N/A</definedName>
    <definedName name="POSITION">#REF!</definedName>
    <definedName name="pound">#REF!</definedName>
    <definedName name="pp">#REF!,#REF!</definedName>
    <definedName name="PPP">#REF!</definedName>
    <definedName name="Pr">#REF!</definedName>
    <definedName name="PRICE" localSheetId="0">#REF!</definedName>
    <definedName name="PRICE">#REF!</definedName>
    <definedName name="_xlnm.Print_Area" localSheetId="14">'산출서(경량철골)'!$A$1:$L$26</definedName>
    <definedName name="_xlnm.Print_Area" localSheetId="19">'산출서(기타)'!$A$1:$J$25</definedName>
    <definedName name="_xlnm.Print_Area" localSheetId="16">'산출서(도장)'!$A$1:$K$26</definedName>
    <definedName name="_xlnm.Print_Area" localSheetId="6">'산출서(미장)'!$A$1:$N$49</definedName>
    <definedName name="_xlnm.Print_Area" localSheetId="4">'산출서(방수)'!$A$1:$K$25</definedName>
    <definedName name="_xlnm.Print_Area" localSheetId="10">'산출서(석공사)'!$A$1:$L$22</definedName>
    <definedName name="_xlnm.Print_Area" localSheetId="18">'산출서(수장)'!$A$1:$Q$52</definedName>
    <definedName name="_xlnm.Print_Area" localSheetId="12">'산출서(유리)'!$A$1:$G$20</definedName>
    <definedName name="_xlnm.Print_Area" localSheetId="2">'산출서(조적)'!$A$1:$K$84</definedName>
    <definedName name="_xlnm.Print_Area" localSheetId="8">'산출서(타일)'!$A$1:$L$27</definedName>
    <definedName name="_xlnm.Print_Area">#REF!</definedName>
    <definedName name="Print_Area_MI">#REF!</definedName>
    <definedName name="PRINT_AREA_MI1">#REF!</definedName>
    <definedName name="PRINT_TILTES">#REF!</definedName>
    <definedName name="_xlnm.Print_Titles" localSheetId="6">'산출서(미장)'!$1:$4</definedName>
    <definedName name="_xlnm.Print_Titles" localSheetId="10">'산출서(석공사)'!$1:$4</definedName>
    <definedName name="_xlnm.Print_Titles" localSheetId="18">'산출서(수장)'!$1:$4</definedName>
    <definedName name="_xlnm.Print_Titles" localSheetId="2">'산출서(조적)'!$1:$4</definedName>
    <definedName name="_xlnm.Print_Titles" localSheetId="8">'산출서(타일)'!$1:$4</definedName>
    <definedName name="_xlnm.Print_Titles">#REF!</definedName>
    <definedName name="Print_Titles_MI">#REF!</definedName>
    <definedName name="PRINT_TITLES_MI1">#REF!</definedName>
    <definedName name="PrintArea">#REF!</definedName>
    <definedName name="prn_compa">#REF!</definedName>
    <definedName name="PROJNAME">#REF!</definedName>
    <definedName name="psychro_hdbrh">[0]!psychro_hdbrh</definedName>
    <definedName name="q1u">#REF!</definedName>
    <definedName name="QAAAA">[0]!QAAAA</definedName>
    <definedName name="QPRO">#REF!</definedName>
    <definedName name="qq">#REF!</definedName>
    <definedName name="QQQ">#REF!</definedName>
    <definedName name="qqqq" hidden="1">{#N/A,#N/A,FALSE,"현장 NCR 분석";#N/A,#N/A,FALSE,"현장품질감사";#N/A,#N/A,FALSE,"현장품질감사"}</definedName>
    <definedName name="QTY" localSheetId="0">#REF!</definedName>
    <definedName name="QTY">#REF!</definedName>
    <definedName name="qwes" hidden="1">{#N/A,#N/A,FALSE,"현장 NCR 분석";#N/A,#N/A,FALSE,"현장품질감사";#N/A,#N/A,FALSE,"현장품질감사"}</definedName>
    <definedName name="RE_SIZE">#REF!</definedName>
    <definedName name="_xlnm.Recorder">#REF!</definedName>
    <definedName name="RED">#REF!</definedName>
    <definedName name="rlr">#REF!</definedName>
    <definedName name="ROTAT">#N/A</definedName>
    <definedName name="ROTAT1">#N/A</definedName>
    <definedName name="ROTAT2">#N/A</definedName>
    <definedName name="ROTAT3">#N/A</definedName>
    <definedName name="ROTAT4">#N/A</definedName>
    <definedName name="RWER" hidden="1">{#N/A,#N/A,FALSE,"제목"}</definedName>
    <definedName name="RYANG">#N/A</definedName>
    <definedName name="SAFDSFSDFSDFSDF">[0]!SAFDSFSDFSDFSDF</definedName>
    <definedName name="SCODE">#N/A</definedName>
    <definedName name="SDDDDDD">[0]!SDDDDDD</definedName>
    <definedName name="sder" hidden="1">{#N/A,#N/A,FALSE,"현장 NCR 분석";#N/A,#N/A,FALSE,"현장품질감사";#N/A,#N/A,FALSE,"현장품질감사"}</definedName>
    <definedName name="SDFSDF">[0]!SDFSDF</definedName>
    <definedName name="SDFSDF2">[0]!SDFSDF2</definedName>
    <definedName name="SDFSDFDSF">[0]!SDFSDFDSF</definedName>
    <definedName name="sdq" hidden="1">{#N/A,#N/A,FALSE,"현장 NCR 분석";#N/A,#N/A,FALSE,"현장품질감사";#N/A,#N/A,FALSE,"현장품질감사"}</definedName>
    <definedName name="SEQCODE" localSheetId="0">#REF!</definedName>
    <definedName name="SEQCODE">#REF!</definedName>
    <definedName name="SFSDFS">#REF!</definedName>
    <definedName name="SH" hidden="1">{#N/A,#N/A,FALSE,"제목"}</definedName>
    <definedName name="sheet3">#REF!</definedName>
    <definedName name="SIZE">#REF!</definedName>
    <definedName name="SIZEC">#REF!</definedName>
    <definedName name="SMLTOOLS">#REF!</definedName>
    <definedName name="SOL">#REF!</definedName>
    <definedName name="SORTCODE">#N/A</definedName>
    <definedName name="SPEC" localSheetId="0">#REF!</definedName>
    <definedName name="SPEC">#REF!</definedName>
    <definedName name="SPECI">#N/A</definedName>
    <definedName name="ss">#REF!</definedName>
    <definedName name="SSS">#REF!</definedName>
    <definedName name="SSSSSS">[0]!SSSSSS</definedName>
    <definedName name="STAR1">#REF!</definedName>
    <definedName name="STAR3" localSheetId="0">#REF!</definedName>
    <definedName name="STAR3">#REF!</definedName>
    <definedName name="START" localSheetId="0">#REF!</definedName>
    <definedName name="START">#REF!</definedName>
    <definedName name="START1" localSheetId="0">#REF!</definedName>
    <definedName name="START1">#REF!</definedName>
    <definedName name="START2">#REF!</definedName>
    <definedName name="START3" localSheetId="0">#REF!</definedName>
    <definedName name="START3">#REF!</definedName>
    <definedName name="START4" localSheetId="0">#REF!</definedName>
    <definedName name="START4">#REF!</definedName>
    <definedName name="steam_trap">#REF!</definedName>
    <definedName name="STI">#REF!</definedName>
    <definedName name="STOP" localSheetId="0">#REF!</definedName>
    <definedName name="STOP">#REF!</definedName>
    <definedName name="STOP1" localSheetId="0">#REF!</definedName>
    <definedName name="STOP1">#REF!</definedName>
    <definedName name="Story_Total">#REF!</definedName>
    <definedName name="Struct_Type">#REF!</definedName>
    <definedName name="SUB">#REF!</definedName>
    <definedName name="SubDic">#REF!</definedName>
    <definedName name="SUM" localSheetId="0">#REF!</definedName>
    <definedName name="SUM">#REF!</definedName>
    <definedName name="SUMARY">#REF!</definedName>
    <definedName name="summary" localSheetId="0">#REF!</definedName>
    <definedName name="summary">#REF!</definedName>
    <definedName name="sung">#N/A</definedName>
    <definedName name="T" localSheetId="0">#REF!</definedName>
    <definedName name="T">#REF!</definedName>
    <definedName name="T_AMOUNT">#N/A</definedName>
    <definedName name="T_UPRICE">#N/A</definedName>
    <definedName name="TBA">#REF!</definedName>
    <definedName name="TEE">#REF!</definedName>
    <definedName name="temp_strainer">#REF!</definedName>
    <definedName name="TEST_1">#N/A</definedName>
    <definedName name="TEST_2">#N/A</definedName>
    <definedName name="TEST_A">#N/A</definedName>
    <definedName name="TEST_A1">#N/A</definedName>
    <definedName name="TEST_A2">#N/A</definedName>
    <definedName name="TEST_A3">#N/A</definedName>
    <definedName name="TEST_B">#N/A</definedName>
    <definedName name="TEST_B1">#N/A</definedName>
    <definedName name="TEST_B2">#N/A</definedName>
    <definedName name="TEST_B3">#N/A</definedName>
    <definedName name="TEST_C">#N/A</definedName>
    <definedName name="TEST_C1">#N/A</definedName>
    <definedName name="TEST_C2">#N/A</definedName>
    <definedName name="TEST_C3">#N/A</definedName>
    <definedName name="TEST_D">#N/A</definedName>
    <definedName name="TEST_D1">#N/A</definedName>
    <definedName name="TEST_D2">#N/A</definedName>
    <definedName name="TEST_D3">#N/A</definedName>
    <definedName name="TEST_E">#N/A</definedName>
    <definedName name="TEST_E1">#N/A</definedName>
    <definedName name="TEST_E2">#N/A</definedName>
    <definedName name="TEST_E3">#N/A</definedName>
    <definedName name="TEST_F">#N/A</definedName>
    <definedName name="TEST_F1">#N/A</definedName>
    <definedName name="TEST_F2">#N/A</definedName>
    <definedName name="TEST_F3">#N/A</definedName>
    <definedName name="TEST_G">#N/A</definedName>
    <definedName name="TEST_G1">#N/A</definedName>
    <definedName name="TEST_G2">#N/A</definedName>
    <definedName name="TEST_G3">#N/A</definedName>
    <definedName name="TEST_H">#N/A</definedName>
    <definedName name="TEST_H1">#N/A</definedName>
    <definedName name="TEST_H2">#N/A</definedName>
    <definedName name="TEST_H3">#N/A</definedName>
    <definedName name="TEST_I">#N/A</definedName>
    <definedName name="TEST_I1">#N/A</definedName>
    <definedName name="TEST_I2">#N/A</definedName>
    <definedName name="TEST_I3">#N/A</definedName>
    <definedName name="TEST_J">#N/A</definedName>
    <definedName name="TEST_J1">#N/A</definedName>
    <definedName name="TEST_J2">#N/A</definedName>
    <definedName name="TEST_J3">#N/A</definedName>
    <definedName name="TEST_K">#N/A</definedName>
    <definedName name="TEST_K1">#N/A</definedName>
    <definedName name="TEST_K2">#N/A</definedName>
    <definedName name="TEST_K3">#N/A</definedName>
    <definedName name="TEST_L2">#N/A</definedName>
    <definedName name="TEST_L3">#N/A</definedName>
    <definedName name="TEST_M2">#N/A</definedName>
    <definedName name="TEST_M3">#N/A</definedName>
    <definedName name="TEST_N2">#N/A</definedName>
    <definedName name="TEST_N3">#N/A</definedName>
    <definedName name="TEST_O2">#N/A</definedName>
    <definedName name="TEST_O3">#N/A</definedName>
    <definedName name="TEST_P2">#N/A</definedName>
    <definedName name="TEST_P3">#N/A</definedName>
    <definedName name="TEST_Q2">#N/A</definedName>
    <definedName name="TEST_Q3">#N/A</definedName>
    <definedName name="TEST_R2">#N/A</definedName>
    <definedName name="TEST_R3">#N/A</definedName>
    <definedName name="TEST_S3">#N/A</definedName>
    <definedName name="TEST_T3">#N/A</definedName>
    <definedName name="TEST_U3">#N/A</definedName>
    <definedName name="TEST_V3">#N/A</definedName>
    <definedName name="TEST_W3">#N/A</definedName>
    <definedName name="TEST_X3">#N/A</definedName>
    <definedName name="TEST_Y3">#N/A</definedName>
    <definedName name="TEST_Z3">#N/A</definedName>
    <definedName name="THK">#REF!</definedName>
    <definedName name="TMPRICC">#N/A</definedName>
    <definedName name="to">#REF!</definedName>
    <definedName name="TOL">#REF!</definedName>
    <definedName name="TOTAL" localSheetId="0">#REF!</definedName>
    <definedName name="TOTAL">#REF!</definedName>
    <definedName name="Total_Floor_Area">#REF!</definedName>
    <definedName name="TOTAL1">#REF!</definedName>
    <definedName name="TOTAL2">#REF!</definedName>
    <definedName name="TOTAL3" localSheetId="0">#REF!</definedName>
    <definedName name="TOTAL3">#REF!</definedName>
    <definedName name="TOTAL4" localSheetId="0">#REF!</definedName>
    <definedName name="TOTAL4">#REF!</definedName>
    <definedName name="TT">#REF!</definedName>
    <definedName name="TTT">#REF!</definedName>
    <definedName name="TYPE" localSheetId="0">#REF!</definedName>
    <definedName name="TYPE">#REF!</definedName>
    <definedName name="TYPEEA" localSheetId="0">#REF!</definedName>
    <definedName name="TYPEEA">#REF!</definedName>
    <definedName name="uiyiookju" hidden="1">{#N/A,#N/A,FALSE,"현장 NCR 분석";#N/A,#N/A,FALSE,"현장품질감사";#N/A,#N/A,FALSE,"현장품질감사"}</definedName>
    <definedName name="ul">#REF!</definedName>
    <definedName name="UMC">#REF!</definedName>
    <definedName name="UNION">#REF!</definedName>
    <definedName name="UNIT">#REF!</definedName>
    <definedName name="US">#REF!</definedName>
    <definedName name="V" localSheetId="0">#REF!</definedName>
    <definedName name="V">#REF!</definedName>
    <definedName name="VMB3MCAP">#REF!</definedName>
    <definedName name="VMB3MELBOW">#REF!</definedName>
    <definedName name="VMB3MTEE">#REF!</definedName>
    <definedName name="VMB3MVALVE">#REF!</definedName>
    <definedName name="VMB3RED">#REF!</definedName>
    <definedName name="VMB3SCAP">#REF!</definedName>
    <definedName name="VMB3SELBOW">#REF!</definedName>
    <definedName name="VMB3STEE">#REF!</definedName>
    <definedName name="VMB3SVALVE">#REF!</definedName>
    <definedName name="VMB4MCAP">#REF!</definedName>
    <definedName name="VMB4MELBOW">#REF!</definedName>
    <definedName name="VMB4MTEE">#REF!</definedName>
    <definedName name="VMB4MVALVE">#REF!</definedName>
    <definedName name="VMB4RED">#REF!</definedName>
    <definedName name="VMB4SCAP">#REF!</definedName>
    <definedName name="VMB4SELBOW">#REF!</definedName>
    <definedName name="VMB4STEE">#REF!</definedName>
    <definedName name="VMB4SVALVE">#REF!</definedName>
    <definedName name="VVV">#REF!</definedName>
    <definedName name="WASDASD">[0]!WASDASD</definedName>
    <definedName name="wd">#REF!</definedName>
    <definedName name="wessdd" localSheetId="0">#REF!</definedName>
    <definedName name="wessdd">#REF!</definedName>
    <definedName name="wl">#REF!</definedName>
    <definedName name="WOL">#REF!</definedName>
    <definedName name="wrn.111." hidden="1">{#N/A,#N/A,FALSE,"제목"}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통신지." hidden="1">{#N/A,#N/A,FALSE,"기안지";#N/A,#N/A,FALSE,"통신지"}</definedName>
    <definedName name="wrn.현장._.NCR._.분석." hidden="1">{#N/A,#N/A,FALSE,"현장 NCR 분석";#N/A,#N/A,FALSE,"현장품질감사";#N/A,#N/A,FALSE,"현장품질감사"}</definedName>
    <definedName name="WSSS">[0]!WSSS</definedName>
    <definedName name="WW" localSheetId="0">#REF!</definedName>
    <definedName name="WW">#REF!</definedName>
    <definedName name="WWWW">[0]!WWWW</definedName>
    <definedName name="X9701D_일위대가_List">#REF!</definedName>
    <definedName name="xadc" localSheetId="0">#REF!</definedName>
    <definedName name="xadc">#REF!</definedName>
    <definedName name="XX" localSheetId="0">#REF!</definedName>
    <definedName name="XX">#REF!</definedName>
    <definedName name="xxx">#REF!</definedName>
    <definedName name="y_strainer">#REF!</definedName>
    <definedName name="YEN">#REF!</definedName>
    <definedName name="yn">#REF!</definedName>
    <definedName name="ys">#REF!</definedName>
    <definedName name="YU">[0]!YU</definedName>
    <definedName name="ZAAAAAAAA">[0]!ZAAAAAAAA</definedName>
    <definedName name="ZP">#REF!</definedName>
    <definedName name="ZZ" localSheetId="0">#REF!</definedName>
    <definedName name="ZZ">#REF!</definedName>
    <definedName name="ㄱ">#REF!</definedName>
    <definedName name="가">#REF!</definedName>
    <definedName name="가로등">[0]!가로등</definedName>
    <definedName name="가로등부표2">#REF!,#REF!</definedName>
    <definedName name="가로등입력">[0]!가로등입력</definedName>
    <definedName name="가로등주">#REF!</definedName>
    <definedName name="가설" localSheetId="0">#REF!</definedName>
    <definedName name="가설">#REF!</definedName>
    <definedName name="가설공사비">#REF!</definedName>
    <definedName name="가설노">#REF!</definedName>
    <definedName name="가설재">#REF!</definedName>
    <definedName name="가설하품">#N/A</definedName>
    <definedName name="가설합">#REF!</definedName>
    <definedName name="가시설">#REF!</definedName>
    <definedName name="가실행">#REF!</definedName>
    <definedName name="간선공사">#REF!</definedName>
    <definedName name="간접노무비">#REF!</definedName>
    <definedName name="간접노무비2" localSheetId="0">#REF!</definedName>
    <definedName name="간접노무비2">#REF!</definedName>
    <definedName name="간접재료비">#REF!</definedName>
    <definedName name="갑지" localSheetId="0">BlankMacro1</definedName>
    <definedName name="갑지">BlankMacro1</definedName>
    <definedName name="강_________릉">#REF!</definedName>
    <definedName name="개소">#REF!</definedName>
    <definedName name="개요_신문로2_8지구" localSheetId="0">#REF!</definedName>
    <definedName name="개요_신문로2_8지구">#REF!</definedName>
    <definedName name="건축관급" localSheetId="0">#REF!</definedName>
    <definedName name="건축관급">#REF!</definedName>
    <definedName name="건축면적">#REF!</definedName>
    <definedName name="건축비율">#REF!</definedName>
    <definedName name="건축토공" hidden="1">{#N/A,#N/A,FALSE,"기안지";#N/A,#N/A,FALSE,"통신지"}</definedName>
    <definedName name="견">#REF!,#REF!</definedName>
    <definedName name="견__적__결__과___대__비__표">#REF!</definedName>
    <definedName name="견적">#REF!</definedName>
    <definedName name="견적금액">#N/A</definedName>
    <definedName name="견적탱크">#REF!</definedName>
    <definedName name="견적품의" localSheetId="0">#REF!</definedName>
    <definedName name="견적품의">#REF!</definedName>
    <definedName name="결_과">#REF!</definedName>
    <definedName name="결제">#N/A</definedName>
    <definedName name="결제금액">#N/A</definedName>
    <definedName name="계측">#REF!</definedName>
    <definedName name="고용보험비" localSheetId="0">#REF!</definedName>
    <definedName name="고용보험비">#REF!</definedName>
    <definedName name="고재">#REF!</definedName>
    <definedName name="고케">#REF!</definedName>
    <definedName name="고ㅓ고">#REF!</definedName>
    <definedName name="공급가액">#REF!</definedName>
    <definedName name="공기" localSheetId="0">#REF!</definedName>
    <definedName name="공기">#REF!</definedName>
    <definedName name="공동구토공" hidden="1">{#N/A,#N/A,FALSE,"기안지";#N/A,#N/A,FALSE,"통신지"}</definedName>
    <definedName name="공사금액">#REF!</definedName>
    <definedName name="공사기간">#REF!</definedName>
    <definedName name="공사내역서">#REF!</definedName>
    <definedName name="공사명" localSheetId="0">#REF!</definedName>
    <definedName name="공사명">#REF!</definedName>
    <definedName name="공사원가">#REF!</definedName>
    <definedName name="공사잔금">#N/A</definedName>
    <definedName name="공사집계2">[0]!공사집계2</definedName>
    <definedName name="공정표" hidden="1">{#N/A,#N/A,FALSE,"현장 NCR 분석";#N/A,#N/A,FALSE,"현장품질감사";#N/A,#N/A,FALSE,"현장품질감사"}</definedName>
    <definedName name="공조할">#REF!</definedName>
    <definedName name="공종">#N/A</definedName>
    <definedName name="공종별수량합산_qry">#REF!</definedName>
    <definedName name="공지">#REF!</definedName>
    <definedName name="관">#REF!</definedName>
    <definedName name="관___악___산">#REF!</definedName>
    <definedName name="관갉" localSheetId="0">#REF!,#REF!,#REF!</definedName>
    <definedName name="관갉">#REF!,#REF!,#REF!</definedName>
    <definedName name="관급" localSheetId="0">#REF!,#REF!,#REF!</definedName>
    <definedName name="관급">#REF!,#REF!,#REF!</definedName>
    <definedName name="관급1" localSheetId="0">#REF!,#REF!,#REF!</definedName>
    <definedName name="관급1">#REF!,#REF!,#REF!</definedName>
    <definedName name="관급자재" localSheetId="0">#REF!,#REF!,#REF!</definedName>
    <definedName name="관급자재">#REF!,#REF!,#REF!</definedName>
    <definedName name="관급자재대">#REF!</definedName>
    <definedName name="관급자재비">#REF!</definedName>
    <definedName name="관재">#REF!</definedName>
    <definedName name="관합">#REF!</definedName>
    <definedName name="광_________주">#REF!</definedName>
    <definedName name="구" localSheetId="0">#REF!</definedName>
    <definedName name="구">#REF!</definedName>
    <definedName name="구간">#REF!</definedName>
    <definedName name="군_________산">#REF!</definedName>
    <definedName name="규격">#REF!</definedName>
    <definedName name="규격수" localSheetId="0">#REF!</definedName>
    <definedName name="규격수">#REF!</definedName>
    <definedName name="근생면적" localSheetId="0">#REF!</definedName>
    <definedName name="근생면적">#REF!</definedName>
    <definedName name="근생평" localSheetId="0">#REF!</definedName>
    <definedName name="근생평">#REF!</definedName>
    <definedName name="금액">#REF!</definedName>
    <definedName name="급수급탕배관공사">#REF!</definedName>
    <definedName name="기계">#REF!</definedName>
    <definedName name="기계1">#REF!</definedName>
    <definedName name="기계3" localSheetId="0">BlankMacro1</definedName>
    <definedName name="기계3">BlankMacro1</definedName>
    <definedName name="기계관급" localSheetId="0">#REF!</definedName>
    <definedName name="기계관급">#REF!</definedName>
    <definedName name="기계내역서">#REF!</definedName>
    <definedName name="기계할">#REF!</definedName>
    <definedName name="기본서류">[0]!기본서류</definedName>
    <definedName name="기초">#REF!</definedName>
    <definedName name="기타__경비" localSheetId="0">#REF!</definedName>
    <definedName name="기타__경비">#REF!</definedName>
    <definedName name="기타경비">#REF!</definedName>
    <definedName name="기타경비2" localSheetId="0">#REF!</definedName>
    <definedName name="기타경비2">#REF!</definedName>
    <definedName name="기타계" localSheetId="0">#REF!</definedName>
    <definedName name="기타계">#REF!</definedName>
    <definedName name="기타관급" localSheetId="0">#REF!</definedName>
    <definedName name="기타관급">#REF!</definedName>
    <definedName name="기타자재">[0]!기타자재</definedName>
    <definedName name="ㄴ">#REF!</definedName>
    <definedName name="ㄴㄴ" localSheetId="0">#REF!</definedName>
    <definedName name="ㄴㄴ">#REF!</definedName>
    <definedName name="ㄴㄴㄴ" localSheetId="0">#REF!</definedName>
    <definedName name="ㄴㄴㄴ">#REF!</definedName>
    <definedName name="ㄴㄴㄴㄴ" localSheetId="0">#REF!</definedName>
    <definedName name="ㄴㄴㄴㄴ">#REF!</definedName>
    <definedName name="ㄴㄴㄴㄴㄴ" localSheetId="0">#REF!</definedName>
    <definedName name="ㄴㄴㄴㄴㄴ">#REF!</definedName>
    <definedName name="ㄴㅁ">#N/A</definedName>
    <definedName name="나">#REF!</definedName>
    <definedName name="나.">#REF!</definedName>
    <definedName name="나무">#REF!</definedName>
    <definedName name="낙찰가">#N/A</definedName>
    <definedName name="난방배관공사">#REF!</definedName>
    <definedName name="내역">#REF!</definedName>
    <definedName name="내역2">#REF!</definedName>
    <definedName name="내전">#REF!</definedName>
    <definedName name="노무">#REF!</definedName>
    <definedName name="노무3">#REF!</definedName>
    <definedName name="노무비">#REF!</definedName>
    <definedName name="노임">#REF!</definedName>
    <definedName name="노임단가" localSheetId="0">#REF!</definedName>
    <definedName name="노임단가">#REF!</definedName>
    <definedName name="ㄷ">#REF!</definedName>
    <definedName name="ㄷㄹ1" localSheetId="0">#REF!</definedName>
    <definedName name="ㄷㄹ1">#REF!</definedName>
    <definedName name="ㄷㄹ11" localSheetId="0">#REF!</definedName>
    <definedName name="ㄷㄹ11">#REF!</definedName>
    <definedName name="다">#REF!</definedName>
    <definedName name="다.">#REF!</definedName>
    <definedName name="단">#REF!</definedName>
    <definedName name="단가">#REF!</definedName>
    <definedName name="단가_1">#REF!</definedName>
    <definedName name="단가2">#REF!,#REF!</definedName>
    <definedName name="단가대" localSheetId="0" hidden="1">#REF!</definedName>
    <definedName name="단가대" hidden="1">#REF!</definedName>
    <definedName name="단가비교표">#REF!,#REF!</definedName>
    <definedName name="단가적용표">#REF!</definedName>
    <definedName name="단가할증">#REF!</definedName>
    <definedName name="단위">#REF!</definedName>
    <definedName name="달러환율">#REF!</definedName>
    <definedName name="대">#REF!</definedName>
    <definedName name="대_________구">#REF!</definedName>
    <definedName name="대_________전">#REF!</definedName>
    <definedName name="대___관___령">#REF!</definedName>
    <definedName name="대목1">#REF!</definedName>
    <definedName name="대전내역서_대전추가비교표_List">#REF!</definedName>
    <definedName name="대지면적">#REF!</definedName>
    <definedName name="도급">#REF!</definedName>
    <definedName name="도시">#REF!</definedName>
    <definedName name="도용" hidden="1">#REF!</definedName>
    <definedName name="도장노">#REF!</definedName>
    <definedName name="도장노1">#REF!</definedName>
    <definedName name="도장재">#REF!</definedName>
    <definedName name="도장재1">#REF!</definedName>
    <definedName name="도장하도관급자재비" localSheetId="0">#REF!</definedName>
    <definedName name="도장하도관급자재비">#REF!</definedName>
    <definedName name="도장합">#REF!</definedName>
    <definedName name="도장합1">#REF!</definedName>
    <definedName name="독립기초" hidden="1">{#N/A,#N/A,FALSE,"기안지";#N/A,#N/A,FALSE,"통신지"}</definedName>
    <definedName name="독립기초토공수량산출" hidden="1">{#N/A,#N/A,FALSE,"기안지";#N/A,#N/A,FALSE,"통신지"}</definedName>
    <definedName name="두번째집계표">#REF!</definedName>
    <definedName name="드라이노">#REF!</definedName>
    <definedName name="드라이재">#REF!</definedName>
    <definedName name="드라이합">#REF!</definedName>
    <definedName name="ㄹ">#REF!</definedName>
    <definedName name="ㄹ403" localSheetId="0">#REF!</definedName>
    <definedName name="ㄹ403">#REF!</definedName>
    <definedName name="ㄹㄹ" localSheetId="0">#REF!</definedName>
    <definedName name="ㄹㄹ">#REF!</definedName>
    <definedName name="ㄹㄹㄹ" localSheetId="0" hidden="1">#REF!</definedName>
    <definedName name="ㄹㄹㄹ" hidden="1">#REF!</definedName>
    <definedName name="ㄹㄹㄹㄹ" localSheetId="0">#REF!</definedName>
    <definedName name="ㄹㄹㄹㄹ">#REF!</definedName>
    <definedName name="ㄹㄹㄹㄹㄹ" localSheetId="0">#REF!</definedName>
    <definedName name="ㄹㄹㄹㄹㄹ">#REF!</definedName>
    <definedName name="ㄹㄹㄹㄹㄹㄹ" localSheetId="0">#REF!</definedName>
    <definedName name="ㄹㄹㄹㄹㄹㄹ">#REF!</definedName>
    <definedName name="ㄹㄹㄹㄹㄹㄹㄹ" localSheetId="0">#REF!</definedName>
    <definedName name="ㄹㄹㄹㄹㄹㄹㄹ">#REF!</definedName>
    <definedName name="ㄹㄹㄹㄹㄹㄹㄹㄹㄹㄹㄹ" localSheetId="0">#REF!</definedName>
    <definedName name="ㄹㄹㄹㄹㄹㄹㄹㄹㄹㄹㄹ">#REF!</definedName>
    <definedName name="ㄹㄹㄹㄹㄹㄹㄹㄹㄹㄹㄹㄹㄹㄹㄹ" localSheetId="0">#REF!</definedName>
    <definedName name="ㄹㄹㄹㄹㄹㄹㄹㄹㄹㄹㄹㄹㄹㄹㄹ">#REF!</definedName>
    <definedName name="ㄹㅇㄴㄹㄴㅁㄹ" localSheetId="0">#REF!</definedName>
    <definedName name="ㄹㅇㄴㄹㄴㅁㄹ">#REF!</definedName>
    <definedName name="라">#REF!</definedName>
    <definedName name="ㄾㅎㅇㄹ" localSheetId="0">#REF!</definedName>
    <definedName name="ㄾㅎㅇㄹ">#REF!</definedName>
    <definedName name="ㅁ">#REF!</definedName>
    <definedName name="ㅁ1180" localSheetId="0">#REF!</definedName>
    <definedName name="ㅁ1180">#REF!</definedName>
    <definedName name="ㅁ1670" localSheetId="0">#REF!</definedName>
    <definedName name="ㅁ1670">#REF!</definedName>
    <definedName name="ㅁ2923">#REF!</definedName>
    <definedName name="ㅁ778">#REF!</definedName>
    <definedName name="ㅁㄴㄷㄱㄱ" hidden="1">{#N/A,#N/A,FALSE,"현장 NCR 분석";#N/A,#N/A,FALSE,"현장품질감사";#N/A,#N/A,FALSE,"현장품질감사"}</definedName>
    <definedName name="ㅁㅁ">[0]!ㅁㅁ</definedName>
    <definedName name="ㅁㅁㅁ">[0]!ㅁㅁㅁ</definedName>
    <definedName name="ㅁㅁㅁㅁㅁ">[0]!ㅁㅁㅁㅁㅁ</definedName>
    <definedName name="마">#REF!</definedName>
    <definedName name="마_________산">#REF!</definedName>
    <definedName name="매입">#REF!</definedName>
    <definedName name="매크로4">#REF!</definedName>
    <definedName name="면적" localSheetId="0">#REF!</definedName>
    <definedName name="면적">#REF!</definedName>
    <definedName name="명_칭">#REF!</definedName>
    <definedName name="명칭">#REF!</definedName>
    <definedName name="모래">#REF!</definedName>
    <definedName name="목_________포">#REF!</definedName>
    <definedName name="몰라">#REF!</definedName>
    <definedName name="무" localSheetId="0">#REF!</definedName>
    <definedName name="무">#REF!</definedName>
    <definedName name="문" localSheetId="0">BlankMacro1</definedName>
    <definedName name="문">BlankMacro1</definedName>
    <definedName name="물_량">#REF!</definedName>
    <definedName name="물가자료">#REF!</definedName>
    <definedName name="물할">#REF!</definedName>
    <definedName name="미장노">#REF!</definedName>
    <definedName name="미장노1">#REF!</definedName>
    <definedName name="미장재">#REF!</definedName>
    <definedName name="미장재1">#REF!</definedName>
    <definedName name="미장하도관급자재비" localSheetId="0">#REF!</definedName>
    <definedName name="미장하도관급자재비">#REF!</definedName>
    <definedName name="미장합">#REF!</definedName>
    <definedName name="미장합1">#REF!</definedName>
    <definedName name="ㅂ">#REF!</definedName>
    <definedName name="바">#REF!</definedName>
    <definedName name="발주금액">#N/A</definedName>
    <definedName name="방타노">#REF!</definedName>
    <definedName name="방타노1">#REF!</definedName>
    <definedName name="방타재">#REF!</definedName>
    <definedName name="방타재1">#REF!</definedName>
    <definedName name="방타합">#REF!</definedName>
    <definedName name="방타합1">#REF!</definedName>
    <definedName name="배수공">#REF!</definedName>
    <definedName name="배전">#REF!</definedName>
    <definedName name="변경" hidden="1">{#N/A,#N/A,FALSE,"현장 NCR 분석";#N/A,#N/A,FALSE,"현장품질감사";#N/A,#N/A,FALSE,"현장품질감사"}</definedName>
    <definedName name="변경세부내역">#REF!</definedName>
    <definedName name="변환">#REF!</definedName>
    <definedName name="보인">#REF!</definedName>
    <definedName name="보조기층부설">#REF!</definedName>
    <definedName name="봉식결재란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부" hidden="1">{#N/A,#N/A,FALSE,"현장 NCR 분석";#N/A,#N/A,FALSE,"현장품질감사";#N/A,#N/A,FALSE,"현장품질감사"}</definedName>
    <definedName name="부_________산">#REF!</definedName>
    <definedName name="부__가__세" localSheetId="0">#REF!</definedName>
    <definedName name="부__가__세">#REF!</definedName>
    <definedName name="부가가치세" localSheetId="0">#REF!</definedName>
    <definedName name="부가가치세">#REF!</definedName>
    <definedName name="부대">#REF!</definedName>
    <definedName name="부대공">#REF!</definedName>
    <definedName name="부대면적" localSheetId="0">#REF!</definedName>
    <definedName name="부대면적">#REF!</definedName>
    <definedName name="부대입찰">#REF!</definedName>
    <definedName name="부대토목">#REF!</definedName>
    <definedName name="부대평" localSheetId="0">#REF!</definedName>
    <definedName name="부대평">#REF!</definedName>
    <definedName name="부손익" hidden="1">{#N/A,#N/A,FALSE,"현장 NCR 분석";#N/A,#N/A,FALSE,"현장품질감사";#N/A,#N/A,FALSE,"현장품질감사"}</definedName>
    <definedName name="부위">#REF!</definedName>
    <definedName name="비_고">#REF!</definedName>
    <definedName name="비계">#REF!</definedName>
    <definedName name="비교">#N/A</definedName>
    <definedName name="비목1">#REF!</definedName>
    <definedName name="비목2">#REF!</definedName>
    <definedName name="비목3">#REF!</definedName>
    <definedName name="비목4">#REF!</definedName>
    <definedName name="비율">#REF!</definedName>
    <definedName name="사">#REF!</definedName>
    <definedName name="사급자재1">#REF!</definedName>
    <definedName name="사급자재2">#REF!</definedName>
    <definedName name="사춤몰탈">#REF!</definedName>
    <definedName name="산____식">#REF!</definedName>
    <definedName name="산재보험료">#REF!</definedName>
    <definedName name="산재보험료2" localSheetId="0">#REF!</definedName>
    <definedName name="산재보험료2">#REF!</definedName>
    <definedName name="산출근거" localSheetId="0">BlankMacro1</definedName>
    <definedName name="산출근거">BlankMacro1</definedName>
    <definedName name="산출집계표">#REF!</definedName>
    <definedName name="상" localSheetId="0">#REF!</definedName>
    <definedName name="상">#REF!</definedName>
    <definedName name="상수도">#REF!</definedName>
    <definedName name="상여">#REF!</definedName>
    <definedName name="서_________산">#REF!</definedName>
    <definedName name="서_________울">#REF!</definedName>
    <definedName name="서___귀___포">#REF!</definedName>
    <definedName name="석노">#REF!</definedName>
    <definedName name="석재">#REF!</definedName>
    <definedName name="석합">#REF!</definedName>
    <definedName name="설계">#REF!</definedName>
    <definedName name="설계가">#N/A</definedName>
    <definedName name="설계사">#REF!</definedName>
    <definedName name="설계삼">#REF!</definedName>
    <definedName name="설계속도">#REF!</definedName>
    <definedName name="설계오">#REF!</definedName>
    <definedName name="설계육">#REF!</definedName>
    <definedName name="설계이">#REF!</definedName>
    <definedName name="설비관급자재비" localSheetId="0">#REF!</definedName>
    <definedName name="설비관급자재비">#REF!</definedName>
    <definedName name="설비이윤" localSheetId="0">#REF!</definedName>
    <definedName name="설비이윤">#REF!</definedName>
    <definedName name="설비하도관급자재비" localSheetId="0">#REF!</definedName>
    <definedName name="설비하도관급자재비">#REF!</definedName>
    <definedName name="설비현조">#N/A</definedName>
    <definedName name="설집">#REF!</definedName>
    <definedName name="성도">#REF!</definedName>
    <definedName name="세금계산서">#N/A</definedName>
    <definedName name="소모비">#REF!</definedName>
    <definedName name="소방">#REF!</definedName>
    <definedName name="소일위대가1">#REF!</definedName>
    <definedName name="소화장비설치공사">#REF!</definedName>
    <definedName name="속_________초">#REF!</definedName>
    <definedName name="손해보험료" localSheetId="0">#REF!</definedName>
    <definedName name="손해보험료">#REF!</definedName>
    <definedName name="송" localSheetId="0">#REF!</definedName>
    <definedName name="송">#REF!</definedName>
    <definedName name="수_________원">#REF!</definedName>
    <definedName name="수량입력">#REF!</definedName>
    <definedName name="수목">#REF!</definedName>
    <definedName name="수목자재">#N/A</definedName>
    <definedName name="수장노1">#REF!</definedName>
    <definedName name="수장재1">#REF!</definedName>
    <definedName name="수장합1">#REF!</definedName>
    <definedName name="수할">#REF!</definedName>
    <definedName name="수행능력">#REF!</definedName>
    <definedName name="스프링클러배관공사">#REF!</definedName>
    <definedName name="시멘트">#REF!</definedName>
    <definedName name="식재">#REF!</definedName>
    <definedName name="신호기">[0]!신호기</definedName>
    <definedName name="실명">#REF!</definedName>
    <definedName name="실행" localSheetId="0">#REF!</definedName>
    <definedName name="실행">#REF!</definedName>
    <definedName name="실행내역">#REF!</definedName>
    <definedName name="ㅇ">#REF!</definedName>
    <definedName name="ㅇ191" localSheetId="0">#REF!</definedName>
    <definedName name="ㅇ191">#REF!</definedName>
    <definedName name="ㅇㄱ1" localSheetId="0">#REF!</definedName>
    <definedName name="ㅇㄱ1">#REF!</definedName>
    <definedName name="ㅇㄴㄹㄴㄻ" localSheetId="0">#REF!</definedName>
    <definedName name="ㅇㄴㄹㄴㄻ">#REF!</definedName>
    <definedName name="ㅇㄴㄹㄴㅁㄹㅇ">#N/A</definedName>
    <definedName name="ㅇㄴ습">#REF!</definedName>
    <definedName name="ㅇㄹㄹ" localSheetId="0" hidden="1">#REF!</definedName>
    <definedName name="ㅇㄹㄹ" hidden="1">#REF!</definedName>
    <definedName name="ㅇㄹㅇㅇㅇ" localSheetId="0">#REF!</definedName>
    <definedName name="ㅇㄹㅇㅇㅇ">#REF!</definedName>
    <definedName name="ㅇㅇ">#REF!</definedName>
    <definedName name="ㅇㅇㅇ" localSheetId="0">#REF!</definedName>
    <definedName name="ㅇㅇㅇ">#REF!</definedName>
    <definedName name="아">#REF!</definedName>
    <definedName name="아스팔트">#REF!</definedName>
    <definedName name="안_________동">#REF!</definedName>
    <definedName name="안전" localSheetId="0">#REF!</definedName>
    <definedName name="안전">#REF!</definedName>
    <definedName name="안전관리비">#REF!</definedName>
    <definedName name="안전관리비2" localSheetId="0">#REF!</definedName>
    <definedName name="안전관리비2">#REF!</definedName>
    <definedName name="알포메">#REF!</definedName>
    <definedName name="앵커볼트">#REF!</definedName>
    <definedName name="어스앙카">#REF!</definedName>
    <definedName name="업무면적" localSheetId="0">#REF!</definedName>
    <definedName name="업무면적">#REF!</definedName>
    <definedName name="업무평" localSheetId="0">#REF!</definedName>
    <definedName name="업무평">#REF!</definedName>
    <definedName name="엔s">#REF!</definedName>
    <definedName name="엔화">#REF!</definedName>
    <definedName name="여_________수">#REF!</definedName>
    <definedName name="연습">#REF!</definedName>
    <definedName name="연습연습">#REF!</definedName>
    <definedName name="연접물량">[0]!연접물량</definedName>
    <definedName name="열">#REF!</definedName>
    <definedName name="오라1" localSheetId="0">#REF!</definedName>
    <definedName name="오라1">#REF!</definedName>
    <definedName name="오배수배관공사">#REF!</definedName>
    <definedName name="오수토공" hidden="1">{#N/A,#N/A,FALSE,"기안지";#N/A,#N/A,FALSE,"통신지"}</definedName>
    <definedName name="오원숙" localSheetId="0" hidden="1">#REF!</definedName>
    <definedName name="오원숙" hidden="1">#REF!</definedName>
    <definedName name="옥내소화배관공사">#REF!</definedName>
    <definedName name="옥외배관공사">#REF!</definedName>
    <definedName name="옥외소화배관공사">#REF!</definedName>
    <definedName name="옹벽">#REF!</definedName>
    <definedName name="완_________도">#REF!</definedName>
    <definedName name="외비할" localSheetId="0">#REF!</definedName>
    <definedName name="외비할">#REF!</definedName>
    <definedName name="요율인쇄">#REF!</definedName>
    <definedName name="용접">#REF!</definedName>
    <definedName name="우일">#REF!</definedName>
    <definedName name="운반공">#REF!</definedName>
    <definedName name="운반비">#REF!</definedName>
    <definedName name="운송할" localSheetId="0">#REF!</definedName>
    <definedName name="운송할">#REF!</definedName>
    <definedName name="운전">#REF!</definedName>
    <definedName name="운전사">#REF!</definedName>
    <definedName name="운전조">#REF!</definedName>
    <definedName name="울_________산">#REF!</definedName>
    <definedName name="울_________진">#REF!</definedName>
    <definedName name="원_________주">#REF!</definedName>
    <definedName name="원지반다짐" localSheetId="0">#REF!</definedName>
    <definedName name="원지반다짐">#REF!</definedName>
    <definedName name="원화환율" localSheetId="0">#REF!</definedName>
    <definedName name="원화환율">#REF!</definedName>
    <definedName name="위생기구설치공사">#REF!</definedName>
    <definedName name="위치">#N/A</definedName>
    <definedName name="유리노">#REF!</definedName>
    <definedName name="유리노1" localSheetId="0">#REF!</definedName>
    <definedName name="유리노1">#REF!</definedName>
    <definedName name="유리재">#REF!</definedName>
    <definedName name="유리재1" localSheetId="0">#REF!</definedName>
    <definedName name="유리재1">#REF!</definedName>
    <definedName name="유리합">#REF!</definedName>
    <definedName name="유리합1" localSheetId="0">#REF!</definedName>
    <definedName name="유리합1">#REF!</definedName>
    <definedName name="을___릉___도">#REF!</definedName>
    <definedName name="을1" localSheetId="0">#REF!</definedName>
    <definedName name="을1">#REF!</definedName>
    <definedName name="을1a" localSheetId="0">#REF!</definedName>
    <definedName name="을1a">#REF!</definedName>
    <definedName name="을1b" localSheetId="0">#REF!</definedName>
    <definedName name="을1b">#REF!</definedName>
    <definedName name="의무비">#REF!</definedName>
    <definedName name="이" localSheetId="0">#REF!</definedName>
    <definedName name="이">#REF!</definedName>
    <definedName name="이______윤" localSheetId="0">#REF!</definedName>
    <definedName name="이______윤">#REF!</definedName>
    <definedName name="이공구가설비" localSheetId="0">#REF!</definedName>
    <definedName name="이공구가설비">#REF!</definedName>
    <definedName name="이공구간접노무비" localSheetId="0">#REF!</definedName>
    <definedName name="이공구간접노무비">#REF!</definedName>
    <definedName name="이공구공사원가" localSheetId="0">#REF!</definedName>
    <definedName name="이공구공사원가">#REF!</definedName>
    <definedName name="이공구기타경비" localSheetId="0">#REF!</definedName>
    <definedName name="이공구기타경비">#REF!</definedName>
    <definedName name="이공구산재보험료" localSheetId="0">#REF!</definedName>
    <definedName name="이공구산재보험료">#REF!</definedName>
    <definedName name="이공구안전관리비" localSheetId="0">#REF!</definedName>
    <definedName name="이공구안전관리비">#REF!</definedName>
    <definedName name="이공구이윤" localSheetId="0">#REF!</definedName>
    <definedName name="이공구이윤">#REF!</definedName>
    <definedName name="이공구일반관리비" localSheetId="0">#REF!</definedName>
    <definedName name="이공구일반관리비">#REF!</definedName>
    <definedName name="이식">#REF!</definedName>
    <definedName name="이윤">#REF!</definedName>
    <definedName name="이윤2" localSheetId="0">#REF!</definedName>
    <definedName name="이윤2">#REF!</definedName>
    <definedName name="인_________천">#REF!</definedName>
    <definedName name="인건비">#REF!</definedName>
    <definedName name="인비할">#REF!</definedName>
    <definedName name="인세할" localSheetId="0">#REF!</definedName>
    <definedName name="인세할">#REF!</definedName>
    <definedName name="인수할">#REF!</definedName>
    <definedName name="일공구직영비" localSheetId="0">#REF!</definedName>
    <definedName name="일공구직영비">#REF!</definedName>
    <definedName name="일대">#REF!</definedName>
    <definedName name="일반관리비">#REF!</definedName>
    <definedName name="일반관리비2" localSheetId="0">#REF!</definedName>
    <definedName name="일반관리비2">#REF!</definedName>
    <definedName name="일빈" localSheetId="0">#REF!</definedName>
    <definedName name="일빈">#REF!</definedName>
    <definedName name="일위">#REF!,#REF!</definedName>
    <definedName name="일위대가">[0]!일위대가</definedName>
    <definedName name="임직" localSheetId="0">#REF!</definedName>
    <definedName name="임직">#REF!</definedName>
    <definedName name="입력선택" localSheetId="0">#REF!</definedName>
    <definedName name="입력선택">#REF!</definedName>
    <definedName name="자갈">#REF!</definedName>
    <definedName name="자비할">#REF!</definedName>
    <definedName name="자비할1">#REF!</definedName>
    <definedName name="자수할">#REF!</definedName>
    <definedName name="자수할1">#REF!</definedName>
    <definedName name="자재">#REF!</definedName>
    <definedName name="자할2">#REF!</definedName>
    <definedName name="자할3">#REF!</definedName>
    <definedName name="자할4">#REF!</definedName>
    <definedName name="작업">#REF!</definedName>
    <definedName name="장비">#REF!</definedName>
    <definedName name="장비설치공사">#REF!</definedName>
    <definedName name="장비할">#REF!</definedName>
    <definedName name="재료비">#REF!</definedName>
    <definedName name="재료집계3" localSheetId="0">#REF!</definedName>
    <definedName name="재료집계3">#REF!</definedName>
    <definedName name="저케">#REF!</definedName>
    <definedName name="전_________주">#REF!</definedName>
    <definedName name="전기내역서">#REF!</definedName>
    <definedName name="전기집계표">#REF!</definedName>
    <definedName name="전기특기조건" hidden="1">{#N/A,#N/A,FALSE,"현장 NCR 분석";#N/A,#N/A,FALSE,"현장품질감사";#N/A,#N/A,FALSE,"현장품질감사"}</definedName>
    <definedName name="점멸기">#REF!</definedName>
    <definedName name="점멸기입력">[0]!점멸기입력</definedName>
    <definedName name="점수표" localSheetId="0">#REF!</definedName>
    <definedName name="점수표">#REF!</definedName>
    <definedName name="정산표" hidden="1">{#N/A,#N/A,FALSE,"현장 NCR 분석";#N/A,#N/A,FALSE,"현장품질감사";#N/A,#N/A,FALSE,"현장품질감사"}</definedName>
    <definedName name="정열범위">#REF!</definedName>
    <definedName name="정화조재">#REF!</definedName>
    <definedName name="정화조합">#REF!</definedName>
    <definedName name="정화품" localSheetId="0">#REF!</definedName>
    <definedName name="정화품">#REF!</definedName>
    <definedName name="제_________주">#REF!</definedName>
    <definedName name="제5호표" localSheetId="0">#REF!</definedName>
    <definedName name="제5호표">#REF!</definedName>
    <definedName name="제경비율" localSheetId="0">#REF!</definedName>
    <definedName name="제경비율">#REF!</definedName>
    <definedName name="제잡비">#REF!</definedName>
    <definedName name="제주실행">{"Book1"}</definedName>
    <definedName name="조경관급">#REF!</definedName>
    <definedName name="조경요율">#REF!</definedName>
    <definedName name="조장">#REF!</definedName>
    <definedName name="조적공사">#REF!</definedName>
    <definedName name="조적노">#REF!</definedName>
    <definedName name="조적노1">#REF!</definedName>
    <definedName name="조적재">#REF!</definedName>
    <definedName name="조적재1">#REF!</definedName>
    <definedName name="조적하도관급자재비" localSheetId="0">#REF!</definedName>
    <definedName name="조적하도관급자재비">#REF!</definedName>
    <definedName name="조적합">#REF!</definedName>
    <definedName name="조적합1">#REF!</definedName>
    <definedName name="중대가시설2">#N/A</definedName>
    <definedName name="지벼">#REF!</definedName>
    <definedName name="지역" localSheetId="0">#REF!</definedName>
    <definedName name="지역">#REF!</definedName>
    <definedName name="지역별">#REF!</definedName>
    <definedName name="지홈노">#REF!</definedName>
    <definedName name="지홈재">#REF!</definedName>
    <definedName name="지홈합">#REF!</definedName>
    <definedName name="직공비">#REF!</definedName>
    <definedName name="직접비">#REF!</definedName>
    <definedName name="직종">#REF!</definedName>
    <definedName name="진_________주">#REF!</definedName>
    <definedName name="집게장">#N/A</definedName>
    <definedName name="집계1">#REF!</definedName>
    <definedName name="집계2">#REF!</definedName>
    <definedName name="집계경">#REF!</definedName>
    <definedName name="집계경1">#REF!</definedName>
    <definedName name="집계노">#REF!</definedName>
    <definedName name="집계노1">#REF!</definedName>
    <definedName name="집계장">#N/A</definedName>
    <definedName name="집계재">#REF!</definedName>
    <definedName name="집계재1">#REF!</definedName>
    <definedName name="집계펴">#REF!</definedName>
    <definedName name="집계합">#REF!</definedName>
    <definedName name="집계합1">#REF!</definedName>
    <definedName name="집계호">#REF!</definedName>
    <definedName name="짜장">#REF!</definedName>
    <definedName name="착공월" localSheetId="0">#REF!</definedName>
    <definedName name="착공월">#REF!</definedName>
    <definedName name="창호노">#REF!</definedName>
    <definedName name="창호노1">#REF!</definedName>
    <definedName name="창호재">#REF!</definedName>
    <definedName name="창호재1">#REF!</definedName>
    <definedName name="창호합">#REF!</definedName>
    <definedName name="창호합1">#REF!</definedName>
    <definedName name="천노">#REF!</definedName>
    <definedName name="천재">#REF!</definedName>
    <definedName name="천합">#REF!</definedName>
    <definedName name="철_________원">#REF!</definedName>
    <definedName name="철강" localSheetId="0" hidden="1">#REF!</definedName>
    <definedName name="철강" hidden="1">#REF!</definedName>
    <definedName name="철거노" localSheetId="0">#REF!</definedName>
    <definedName name="철거노">#REF!</definedName>
    <definedName name="철거재" localSheetId="0">#REF!</definedName>
    <definedName name="철거재">#REF!</definedName>
    <definedName name="철거합" localSheetId="0">#REF!</definedName>
    <definedName name="철거합">#REF!</definedName>
    <definedName name="철골견적조건" localSheetId="0">#REF!</definedName>
    <definedName name="철골견적조건">#REF!</definedName>
    <definedName name="철골협의" hidden="1">{#N/A,#N/A,FALSE,"현장 NCR 분석";#N/A,#N/A,FALSE,"현장품질감사";#N/A,#N/A,FALSE,"현장품질감사"}</definedName>
    <definedName name="철공">#REF!</definedName>
    <definedName name="철근10">#REF!</definedName>
    <definedName name="철근고재">#REF!</definedName>
    <definedName name="철콘경" localSheetId="0">#REF!</definedName>
    <definedName name="철콘경">#REF!</definedName>
    <definedName name="철콘관급자재비">#REF!</definedName>
    <definedName name="철콘노" localSheetId="0">#REF!</definedName>
    <definedName name="철콘노">#REF!</definedName>
    <definedName name="철콘재" localSheetId="0">#REF!</definedName>
    <definedName name="철콘재">#REF!</definedName>
    <definedName name="철콘하도관급자재비" localSheetId="0">#REF!</definedName>
    <definedName name="철콘하도관급자재비">#REF!</definedName>
    <definedName name="철콘합" localSheetId="0">#REF!</definedName>
    <definedName name="철콘합">#REF!</definedName>
    <definedName name="청_________주">#REF!</definedName>
    <definedName name="총괄">#REF!</definedName>
    <definedName name="총괄표">#REF!</definedName>
    <definedName name="총연">#REF!</definedName>
    <definedName name="총원가">#REF!</definedName>
    <definedName name="총원가2">#REF!</definedName>
    <definedName name="총집계경" localSheetId="0">#REF!</definedName>
    <definedName name="총집계경">#REF!</definedName>
    <definedName name="총집계노" localSheetId="0">#REF!</definedName>
    <definedName name="총집계노">#REF!</definedName>
    <definedName name="총집계재" localSheetId="0">#REF!</definedName>
    <definedName name="총집계재">#REF!</definedName>
    <definedName name="총집계합" localSheetId="0">#REF!</definedName>
    <definedName name="총집계합">#REF!</definedName>
    <definedName name="총토탈">#REF!</definedName>
    <definedName name="총토탈1">#REF!</definedName>
    <definedName name="총토탈2">#REF!</definedName>
    <definedName name="추___풍___령">#REF!</definedName>
    <definedName name="축">#REF!</definedName>
    <definedName name="춘_________천">#REF!</definedName>
    <definedName name="충_________무">#REF!</definedName>
    <definedName name="측량" localSheetId="0">#REF!</definedName>
    <definedName name="측량">#REF!</definedName>
    <definedName name="코드명">#REF!</definedName>
    <definedName name="코드입력">#REF!</definedName>
    <definedName name="콘경">#REF!</definedName>
    <definedName name="콘노">#REF!</definedName>
    <definedName name="콘재">#REF!</definedName>
    <definedName name="콘크">#REF!</definedName>
    <definedName name="콘크리트">#REF!</definedName>
    <definedName name="콘합">#REF!</definedName>
    <definedName name="크린할">#REF!</definedName>
    <definedName name="크수할">#REF!</definedName>
    <definedName name="태ㅌ크">#N/A</definedName>
    <definedName name="탱크하품">#N/A</definedName>
    <definedName name="탱크현조" localSheetId="0">#REF!</definedName>
    <definedName name="탱크현조">#REF!</definedName>
    <definedName name="탱크현조1">#N/A</definedName>
    <definedName name="터파기">#REF!</definedName>
    <definedName name="템플리트모듈1" localSheetId="0">BlankMacro1</definedName>
    <definedName name="템플리트모듈1">BlankMacro1</definedName>
    <definedName name="템플리트모듈2" localSheetId="0">BlankMacro1</definedName>
    <definedName name="템플리트모듈2">BlankMacro1</definedName>
    <definedName name="템플리트모듈3" localSheetId="0">BlankMacro1</definedName>
    <definedName name="템플리트모듈3">BlankMacro1</definedName>
    <definedName name="템플리트모듈4" localSheetId="0">BlankMacro1</definedName>
    <definedName name="템플리트모듈4">BlankMacro1</definedName>
    <definedName name="템플리트모듈5" localSheetId="0">BlankMacro1</definedName>
    <definedName name="템플리트모듈5">BlankMacro1</definedName>
    <definedName name="템플리트모듈6" localSheetId="0">BlankMacro1</definedName>
    <definedName name="템플리트모듈6">BlankMacro1</definedName>
    <definedName name="토">#REF!</definedName>
    <definedName name="토경">#REF!</definedName>
    <definedName name="토공">#REF!</definedName>
    <definedName name="토공사">#REF!</definedName>
    <definedName name="토노">#REF!</definedName>
    <definedName name="토목">#REF!</definedName>
    <definedName name="토목경비" localSheetId="0">#REF!</definedName>
    <definedName name="토목경비">#REF!</definedName>
    <definedName name="토목내역">#REF!</definedName>
    <definedName name="토목노무비" localSheetId="0">#REF!</definedName>
    <definedName name="토목노무비">#REF!</definedName>
    <definedName name="토목요율">#REF!</definedName>
    <definedName name="토목이윤" localSheetId="0">#REF!</definedName>
    <definedName name="토목이윤">#REF!</definedName>
    <definedName name="토목재료비" localSheetId="0">#REF!</definedName>
    <definedName name="토목재료비">#REF!</definedName>
    <definedName name="토목집계표" hidden="1">{#N/A,#N/A,FALSE,"현장 NCR 분석";#N/A,#N/A,FALSE,"현장품질감사";#N/A,#N/A,FALSE,"현장품질감사"}</definedName>
    <definedName name="토재">#REF!</definedName>
    <definedName name="토합">#REF!</definedName>
    <definedName name="통합">[0]!통합</definedName>
    <definedName name="통합할">#REF!</definedName>
    <definedName name="특고">#REF!</definedName>
    <definedName name="특별">#REF!</definedName>
    <definedName name="특수">#N/A</definedName>
    <definedName name="파" localSheetId="0">#REF!</definedName>
    <definedName name="파">#REF!</definedName>
    <definedName name="파운드" localSheetId="0">#REF!</definedName>
    <definedName name="파운드">#REF!</definedName>
    <definedName name="파운드환율">#REF!</definedName>
    <definedName name="펌프실배관공사">#REF!</definedName>
    <definedName name="펌프실소화배관공사">#REF!</definedName>
    <definedName name="포_________항">#REF!</definedName>
    <definedName name="포장공">#REF!</definedName>
    <definedName name="표지" localSheetId="0" hidden="1">#REF!</definedName>
    <definedName name="표지" hidden="1">#REF!</definedName>
    <definedName name="표지1">#REF!</definedName>
    <definedName name="표지2" localSheetId="0" hidden="1">#REF!</definedName>
    <definedName name="표지2" hidden="1">#REF!</definedName>
    <definedName name="표지3" localSheetId="0">#REF!</definedName>
    <definedName name="표지3">#REF!</definedName>
    <definedName name="품명">#REF!</definedName>
    <definedName name="품셈계">#REF!</definedName>
    <definedName name="ㅎ1" localSheetId="0">#REF!</definedName>
    <definedName name="ㅎ1">#REF!</definedName>
    <definedName name="ㅎ115">#REF!</definedName>
    <definedName name="ㅎ143" localSheetId="0">#REF!</definedName>
    <definedName name="ㅎ143">#REF!</definedName>
    <definedName name="ㅎ23">#REF!</definedName>
    <definedName name="ㅎ384" localSheetId="0">#REF!</definedName>
    <definedName name="ㅎ384">#REF!</definedName>
    <definedName name="ㅎ605">#REF!</definedName>
    <definedName name="ㅎ940">#REF!</definedName>
    <definedName name="하도관리">#REF!</definedName>
    <definedName name="하도급">#REF!</definedName>
    <definedName name="하도내역">#REF!</definedName>
    <definedName name="하도업체명">#N/A</definedName>
    <definedName name="하도집계">#REF!</definedName>
    <definedName name="할증" localSheetId="0">#REF!</definedName>
    <definedName name="할증">#REF!</definedName>
    <definedName name="할증FIT">#REF!</definedName>
    <definedName name="할증VV">#REF!</definedName>
    <definedName name="합_________계" localSheetId="0">#REF!</definedName>
    <definedName name="합_________계">#REF!</definedName>
    <definedName name="합계">#REF!</definedName>
    <definedName name="해체">#REF!</definedName>
    <definedName name="현설내역" localSheetId="0">#REF!</definedName>
    <definedName name="현설내역">#REF!</definedName>
    <definedName name="현설조건">#N/A</definedName>
    <definedName name="현설조건양식" localSheetId="0">#REF!</definedName>
    <definedName name="현설조건양식">#REF!</definedName>
    <definedName name="현설조건양식1">#N/A</definedName>
    <definedName name="현설조서" localSheetId="0">#REF!</definedName>
    <definedName name="현설조서">#REF!</definedName>
    <definedName name="현설조소">#N/A</definedName>
    <definedName name="현설품의" localSheetId="0">#REF!</definedName>
    <definedName name="현설품의">#REF!</definedName>
    <definedName name="현설품의1">#N/A</definedName>
    <definedName name="현설품의양식">#N/A</definedName>
    <definedName name="현장수당">#REF!</definedName>
    <definedName name="현조" localSheetId="0" hidden="1">#REF!</definedName>
    <definedName name="현조" hidden="1">#REF!</definedName>
    <definedName name="현찰계약금">#N/A</definedName>
    <definedName name="형강단중집계_형강단중집계_List" localSheetId="0">#REF!</definedName>
    <definedName name="형강단중집계_형강단중집계_List">#REF!</definedName>
    <definedName name="형틀">#REF!</definedName>
    <definedName name="확약서">#REF!</definedName>
    <definedName name="환경보전비">#REF!</definedName>
    <definedName name="환기닥트설치공사">#REF!</definedName>
    <definedName name="환전" localSheetId="0">BlankMacro1</definedName>
    <definedName name="환전">BlankMacro1</definedName>
    <definedName name="황">[0]!황</definedName>
    <definedName name="ㅜ1574">#REF!</definedName>
    <definedName name="ㅜ894">#REF!</definedName>
    <definedName name="ㅠ1772">#REF!</definedName>
    <definedName name="ㅡㅡ" localSheetId="0">BlankMacro1</definedName>
    <definedName name="ㅡㅡ">BlankMacro1</definedName>
  </definedNames>
  <calcPr calcId="145621"/>
</workbook>
</file>

<file path=xl/calcChain.xml><?xml version="1.0" encoding="utf-8"?>
<calcChain xmlns="http://schemas.openxmlformats.org/spreadsheetml/2006/main">
  <c r="D6" i="22" l="1"/>
  <c r="P48" i="28" l="1"/>
  <c r="P47" i="28"/>
  <c r="P46" i="28"/>
  <c r="O45" i="28"/>
  <c r="O51" i="28" s="1"/>
  <c r="L6" i="27" s="1"/>
  <c r="L9" i="27" s="1"/>
  <c r="L11" i="27" s="1"/>
  <c r="L3" i="27"/>
  <c r="L4" i="27"/>
  <c r="L5" i="27"/>
  <c r="N51" i="28"/>
  <c r="N44" i="28"/>
  <c r="M44" i="28"/>
  <c r="J43" i="28"/>
  <c r="K42" i="28"/>
  <c r="I42" i="28"/>
  <c r="G41" i="28"/>
  <c r="E41" i="28"/>
  <c r="N40" i="28"/>
  <c r="M40" i="28"/>
  <c r="I37" i="28"/>
  <c r="K37" i="28" s="1"/>
  <c r="F36" i="28"/>
  <c r="J38" i="28"/>
  <c r="G36" i="28"/>
  <c r="N35" i="28"/>
  <c r="M35" i="28"/>
  <c r="J34" i="28"/>
  <c r="K33" i="28"/>
  <c r="I33" i="28"/>
  <c r="G32" i="28"/>
  <c r="E32" i="28"/>
  <c r="N31" i="28"/>
  <c r="M31" i="28"/>
  <c r="J30" i="28"/>
  <c r="K29" i="28"/>
  <c r="I29" i="28"/>
  <c r="G28" i="28"/>
  <c r="E28" i="28"/>
  <c r="N27" i="28"/>
  <c r="M27" i="28"/>
  <c r="J26" i="28"/>
  <c r="K25" i="28"/>
  <c r="I25" i="28"/>
  <c r="G24" i="28"/>
  <c r="E24" i="28"/>
  <c r="L23" i="28"/>
  <c r="L22" i="28"/>
  <c r="L21" i="28"/>
  <c r="L20" i="28"/>
  <c r="E11" i="26"/>
  <c r="E16" i="16"/>
  <c r="K18" i="28"/>
  <c r="I18" i="28"/>
  <c r="J19" i="28"/>
  <c r="N17" i="28"/>
  <c r="M17" i="28"/>
  <c r="M8" i="28"/>
  <c r="K15" i="28"/>
  <c r="I15" i="28"/>
  <c r="J16" i="28"/>
  <c r="F13" i="28"/>
  <c r="C3" i="27"/>
  <c r="C4" i="27"/>
  <c r="C5" i="27"/>
  <c r="F51" i="28"/>
  <c r="C6" i="27" s="1"/>
  <c r="C9" i="27" s="1"/>
  <c r="C11" i="27" s="1"/>
  <c r="N8" i="28"/>
  <c r="N12" i="28"/>
  <c r="M12" i="28"/>
  <c r="J11" i="28"/>
  <c r="K10" i="28"/>
  <c r="I10" i="28"/>
  <c r="E9" i="28"/>
  <c r="K6" i="28"/>
  <c r="I6" i="28"/>
  <c r="E5" i="28"/>
  <c r="K3" i="27" l="1"/>
  <c r="K4" i="27"/>
  <c r="K5" i="27"/>
  <c r="K6" i="27"/>
  <c r="K9" i="27" s="1"/>
  <c r="K11" i="27" s="1"/>
  <c r="J7" i="28"/>
  <c r="E10" i="26"/>
  <c r="E9" i="26"/>
  <c r="E8" i="26"/>
  <c r="E7" i="26"/>
  <c r="J6" i="26"/>
  <c r="G3" i="25"/>
  <c r="G4" i="25"/>
  <c r="G5" i="25"/>
  <c r="J5" i="26"/>
  <c r="D3" i="21"/>
  <c r="D4" i="21"/>
  <c r="D5" i="21"/>
  <c r="D6" i="21"/>
  <c r="D9" i="21"/>
  <c r="D11" i="21" s="1"/>
  <c r="E7" i="22"/>
  <c r="C5" i="22"/>
  <c r="E2" i="22"/>
  <c r="K10" i="20"/>
  <c r="I9" i="20" l="1"/>
  <c r="H8" i="20"/>
  <c r="H6" i="20"/>
  <c r="H7" i="20"/>
  <c r="H5" i="20"/>
  <c r="I11" i="18"/>
  <c r="E16" i="18"/>
  <c r="F15" i="18"/>
  <c r="E14" i="18"/>
  <c r="F13" i="18"/>
  <c r="E12" i="18"/>
  <c r="F10" i="18"/>
  <c r="E9" i="18"/>
  <c r="E8" i="18"/>
  <c r="F7" i="18"/>
  <c r="E6" i="18"/>
  <c r="E5" i="18"/>
  <c r="E49" i="16"/>
  <c r="F45" i="16"/>
  <c r="I43" i="16" l="1"/>
  <c r="J42" i="16"/>
  <c r="E41" i="16"/>
  <c r="I40" i="16"/>
  <c r="J39" i="16"/>
  <c r="E38" i="16"/>
  <c r="I37" i="16"/>
  <c r="J36" i="16"/>
  <c r="E35" i="16"/>
  <c r="I34" i="16"/>
  <c r="J33" i="16"/>
  <c r="E32" i="16"/>
  <c r="I31" i="16"/>
  <c r="J30" i="16"/>
  <c r="E29" i="16"/>
  <c r="I28" i="16"/>
  <c r="J27" i="16"/>
  <c r="E26" i="16"/>
  <c r="I25" i="16"/>
  <c r="H24" i="16"/>
  <c r="I23" i="16"/>
  <c r="J22" i="16"/>
  <c r="E21" i="16"/>
  <c r="I20" i="16"/>
  <c r="H19" i="16"/>
  <c r="E18" i="16"/>
  <c r="E17" i="16"/>
  <c r="I15" i="16"/>
  <c r="J14" i="16"/>
  <c r="E13" i="16"/>
  <c r="I12" i="16"/>
  <c r="J11" i="16"/>
  <c r="E10" i="16"/>
  <c r="E9" i="16"/>
  <c r="I8" i="16"/>
  <c r="J7" i="16"/>
  <c r="E6" i="16"/>
  <c r="E5" i="16"/>
  <c r="E14" i="14" l="1"/>
  <c r="E13" i="14"/>
  <c r="E12" i="14"/>
  <c r="E11" i="14"/>
  <c r="E10" i="14"/>
  <c r="E9" i="14"/>
  <c r="E8" i="14"/>
  <c r="E7" i="14"/>
  <c r="E6" i="14"/>
  <c r="E5" i="14"/>
  <c r="G3" i="12"/>
  <c r="H3" i="12"/>
  <c r="I3" i="12"/>
  <c r="G4" i="12"/>
  <c r="H4" i="12"/>
  <c r="I4" i="12"/>
  <c r="G5" i="12"/>
  <c r="H5" i="12"/>
  <c r="I5" i="12"/>
  <c r="I22" i="12"/>
  <c r="H22" i="12"/>
  <c r="I20" i="12"/>
  <c r="H20" i="12"/>
  <c r="H32" i="12"/>
  <c r="B32" i="12"/>
  <c r="B27" i="12"/>
  <c r="H29" i="12"/>
  <c r="H27" i="12"/>
  <c r="F22" i="12"/>
  <c r="F20" i="12"/>
  <c r="H18" i="12" l="1"/>
  <c r="H17" i="12"/>
  <c r="I17" i="12"/>
  <c r="F17" i="12"/>
  <c r="I6" i="12"/>
  <c r="I7" i="12"/>
  <c r="I8" i="12"/>
  <c r="I9" i="12"/>
  <c r="I24" i="1"/>
  <c r="I5" i="1"/>
  <c r="H24" i="1"/>
  <c r="H6" i="12" s="1"/>
  <c r="H7" i="12"/>
  <c r="H8" i="12"/>
  <c r="H9" i="12"/>
  <c r="H5" i="1"/>
  <c r="F25" i="1"/>
  <c r="E87" i="1" l="1"/>
  <c r="F88" i="1" s="1"/>
  <c r="F87" i="1" l="1"/>
  <c r="G22" i="30" l="1"/>
  <c r="J22" i="30"/>
  <c r="J24" i="30" s="1"/>
  <c r="I22" i="30"/>
  <c r="I24" i="30" s="1"/>
  <c r="E3" i="27"/>
  <c r="E4" i="27"/>
  <c r="E5" i="27"/>
  <c r="H51" i="28"/>
  <c r="E6" i="27" s="1"/>
  <c r="E9" i="27" s="1"/>
  <c r="E11" i="27" s="1"/>
  <c r="I3" i="27"/>
  <c r="I4" i="27"/>
  <c r="I5" i="27"/>
  <c r="F3" i="27"/>
  <c r="F4" i="27"/>
  <c r="F5" i="27"/>
  <c r="F3" i="25"/>
  <c r="F4" i="25"/>
  <c r="F5" i="25"/>
  <c r="H22" i="30" l="1"/>
  <c r="H23" i="30" s="1"/>
  <c r="H24" i="30" s="1"/>
  <c r="E22" i="30"/>
  <c r="F22" i="30"/>
  <c r="F23" i="30" s="1"/>
  <c r="F24" i="30" s="1"/>
  <c r="G23" i="30"/>
  <c r="G24" i="30" s="1"/>
  <c r="I51" i="28"/>
  <c r="F6" i="27" s="1"/>
  <c r="F9" i="27" s="1"/>
  <c r="F11" i="27" s="1"/>
  <c r="L51" i="28"/>
  <c r="I6" i="27" s="1"/>
  <c r="I9" i="27" s="1"/>
  <c r="I11" i="27" s="1"/>
  <c r="E23" i="30" l="1"/>
  <c r="E24" i="30" s="1"/>
  <c r="G3" i="17" l="1"/>
  <c r="G4" i="17"/>
  <c r="G5" i="17"/>
  <c r="E3" i="19"/>
  <c r="F3" i="19"/>
  <c r="G3" i="19"/>
  <c r="H3" i="19"/>
  <c r="I3" i="19"/>
  <c r="J3" i="19"/>
  <c r="E4" i="19"/>
  <c r="F4" i="19"/>
  <c r="G4" i="19"/>
  <c r="H4" i="19"/>
  <c r="I4" i="19"/>
  <c r="J4" i="19"/>
  <c r="E5" i="19"/>
  <c r="F5" i="19"/>
  <c r="G5" i="19"/>
  <c r="H5" i="19"/>
  <c r="I5" i="19"/>
  <c r="J5" i="19"/>
  <c r="A9" i="12" l="1"/>
  <c r="E84" i="1"/>
  <c r="E9" i="12" s="1"/>
  <c r="E64" i="1"/>
  <c r="E8" i="12" s="1"/>
  <c r="A8" i="12"/>
  <c r="K64" i="1"/>
  <c r="G64" i="1"/>
  <c r="G8" i="12" s="1"/>
  <c r="F64" i="1"/>
  <c r="F8" i="12" s="1"/>
  <c r="K84" i="1"/>
  <c r="G84" i="1"/>
  <c r="G9" i="12" s="1"/>
  <c r="F84" i="1" l="1"/>
  <c r="F9" i="12" s="1"/>
  <c r="D9" i="12" s="1"/>
  <c r="D8" i="12"/>
  <c r="B3" i="27"/>
  <c r="D3" i="27"/>
  <c r="G3" i="27"/>
  <c r="H3" i="27"/>
  <c r="J3" i="27"/>
  <c r="M3" i="27"/>
  <c r="N3" i="27"/>
  <c r="B4" i="27"/>
  <c r="D4" i="27"/>
  <c r="G4" i="27"/>
  <c r="H4" i="27"/>
  <c r="J4" i="27"/>
  <c r="M4" i="27"/>
  <c r="N4" i="27"/>
  <c r="B5" i="27"/>
  <c r="D5" i="27"/>
  <c r="G5" i="27"/>
  <c r="H5" i="27"/>
  <c r="J5" i="27"/>
  <c r="M5" i="27"/>
  <c r="N5" i="27"/>
  <c r="C3" i="25"/>
  <c r="D3" i="25"/>
  <c r="E3" i="25"/>
  <c r="C4" i="25"/>
  <c r="D4" i="25"/>
  <c r="E4" i="25"/>
  <c r="C5" i="25"/>
  <c r="D5" i="25"/>
  <c r="E5" i="25"/>
  <c r="B5" i="25"/>
  <c r="B4" i="25"/>
  <c r="B3" i="25"/>
  <c r="C3" i="23"/>
  <c r="D3" i="23"/>
  <c r="C4" i="23"/>
  <c r="D4" i="23"/>
  <c r="C5" i="23"/>
  <c r="D5" i="23"/>
  <c r="B5" i="23"/>
  <c r="B4" i="23"/>
  <c r="B3" i="23"/>
  <c r="C4" i="21"/>
  <c r="C5" i="21"/>
  <c r="B5" i="21"/>
  <c r="B4" i="21"/>
  <c r="D3" i="19"/>
  <c r="D4" i="19"/>
  <c r="D5" i="19"/>
  <c r="C5" i="19"/>
  <c r="C4" i="19"/>
  <c r="C3" i="19"/>
  <c r="D3" i="17"/>
  <c r="E3" i="17"/>
  <c r="F3" i="17"/>
  <c r="D4" i="17"/>
  <c r="E4" i="17"/>
  <c r="F4" i="17"/>
  <c r="D5" i="17"/>
  <c r="E5" i="17"/>
  <c r="F5" i="17"/>
  <c r="C5" i="17"/>
  <c r="C4" i="17"/>
  <c r="C3" i="17"/>
  <c r="D3" i="15"/>
  <c r="E3" i="15"/>
  <c r="F3" i="15"/>
  <c r="G3" i="15"/>
  <c r="H3" i="15"/>
  <c r="I3" i="15"/>
  <c r="D4" i="15"/>
  <c r="E4" i="15"/>
  <c r="F4" i="15"/>
  <c r="G4" i="15"/>
  <c r="H4" i="15"/>
  <c r="I4" i="15"/>
  <c r="D5" i="15"/>
  <c r="E5" i="15"/>
  <c r="F5" i="15"/>
  <c r="G5" i="15"/>
  <c r="H5" i="15"/>
  <c r="I5" i="15"/>
  <c r="C5" i="15"/>
  <c r="C4" i="15"/>
  <c r="C3" i="15"/>
  <c r="C3" i="13"/>
  <c r="C4" i="13"/>
  <c r="C5" i="13"/>
  <c r="B5" i="13"/>
  <c r="B4" i="13"/>
  <c r="B3" i="13"/>
  <c r="Q51" i="28" l="1"/>
  <c r="N6" i="27" s="1"/>
  <c r="K51" i="28"/>
  <c r="H6" i="27" s="1"/>
  <c r="J51" i="28"/>
  <c r="G6" i="27" s="1"/>
  <c r="G51" i="28"/>
  <c r="D6" i="27" s="1"/>
  <c r="E51" i="28"/>
  <c r="B6" i="27" s="1"/>
  <c r="P51" i="28" l="1"/>
  <c r="M6" i="27" s="1"/>
  <c r="M9" i="27" s="1"/>
  <c r="M11" i="27" s="1"/>
  <c r="M51" i="28"/>
  <c r="J6" i="27" s="1"/>
  <c r="J9" i="27" s="1"/>
  <c r="J11" i="27" s="1"/>
  <c r="D9" i="27"/>
  <c r="D11" i="27" s="1"/>
  <c r="H9" i="27"/>
  <c r="H11" i="27" s="1"/>
  <c r="B9" i="27"/>
  <c r="B11" i="27" s="1"/>
  <c r="G9" i="27"/>
  <c r="G11" i="27" s="1"/>
  <c r="N9" i="27"/>
  <c r="N11" i="27" s="1"/>
  <c r="K25" i="26" l="1"/>
  <c r="J25" i="26"/>
  <c r="G6" i="25" s="1"/>
  <c r="G9" i="25" s="1"/>
  <c r="G11" i="25" s="1"/>
  <c r="I25" i="26"/>
  <c r="F6" i="25" s="1"/>
  <c r="F9" i="25" s="1"/>
  <c r="F11" i="25" s="1"/>
  <c r="G25" i="26"/>
  <c r="D6" i="25" s="1"/>
  <c r="F25" i="26"/>
  <c r="C6" i="25" s="1"/>
  <c r="H25" i="26"/>
  <c r="E6" i="25" s="1"/>
  <c r="E25" i="26"/>
  <c r="B6" i="25" s="1"/>
  <c r="B9" i="25" l="1"/>
  <c r="B11" i="25" s="1"/>
  <c r="D9" i="25"/>
  <c r="D11" i="25" s="1"/>
  <c r="C9" i="25"/>
  <c r="C11" i="25" s="1"/>
  <c r="E9" i="25"/>
  <c r="E11" i="25" s="1"/>
  <c r="L25" i="24" l="1"/>
  <c r="K25" i="24"/>
  <c r="J25" i="24"/>
  <c r="I25" i="24"/>
  <c r="H25" i="24"/>
  <c r="G25" i="24"/>
  <c r="D6" i="23" s="1"/>
  <c r="D9" i="23" s="1"/>
  <c r="F25" i="24"/>
  <c r="C6" i="23" s="1"/>
  <c r="C9" i="23" s="1"/>
  <c r="E25" i="24"/>
  <c r="B6" i="23" s="1"/>
  <c r="B9" i="23" s="1"/>
  <c r="C11" i="23" l="1"/>
  <c r="B11" i="23"/>
  <c r="D11" i="23"/>
  <c r="G19" i="22" l="1"/>
  <c r="F19" i="22"/>
  <c r="E19" i="22"/>
  <c r="D19" i="22"/>
  <c r="C6" i="21" s="1"/>
  <c r="C19" i="22"/>
  <c r="B6" i="21" s="1"/>
  <c r="D2" i="22"/>
  <c r="C3" i="21" s="1"/>
  <c r="C2" i="22"/>
  <c r="B3" i="21" s="1"/>
  <c r="B9" i="21" l="1"/>
  <c r="B11" i="21" s="1"/>
  <c r="C9" i="21"/>
  <c r="C11" i="21" s="1"/>
  <c r="L21" i="20" l="1"/>
  <c r="J6" i="19" s="1"/>
  <c r="K21" i="20"/>
  <c r="I6" i="19" s="1"/>
  <c r="J21" i="20"/>
  <c r="H6" i="19" s="1"/>
  <c r="I21" i="20"/>
  <c r="G6" i="19" s="1"/>
  <c r="H21" i="20"/>
  <c r="F6" i="19" s="1"/>
  <c r="G21" i="20"/>
  <c r="E6" i="19" s="1"/>
  <c r="F21" i="20"/>
  <c r="D6" i="19" s="1"/>
  <c r="E21" i="20"/>
  <c r="C6" i="19" s="1"/>
  <c r="F14" i="19" l="1"/>
  <c r="F15" i="19"/>
  <c r="B15" i="19" s="1"/>
  <c r="H14" i="19"/>
  <c r="H15" i="19"/>
  <c r="J9" i="19"/>
  <c r="J11" i="19" s="1"/>
  <c r="I9" i="19"/>
  <c r="I11" i="19" s="1"/>
  <c r="B14" i="19"/>
  <c r="G9" i="19"/>
  <c r="G11" i="19" s="1"/>
  <c r="H9" i="19"/>
  <c r="H11" i="19" s="1"/>
  <c r="E9" i="19"/>
  <c r="E11" i="19" s="1"/>
  <c r="F9" i="19"/>
  <c r="F11" i="19" s="1"/>
  <c r="C9" i="19"/>
  <c r="C11" i="19" s="1"/>
  <c r="D9" i="19"/>
  <c r="D11" i="19" s="1"/>
  <c r="G18" i="19" l="1"/>
  <c r="G17" i="19"/>
  <c r="D18" i="19"/>
  <c r="D17" i="19"/>
  <c r="E18" i="19"/>
  <c r="E17" i="19"/>
  <c r="C18" i="19"/>
  <c r="C17" i="19"/>
  <c r="B17" i="19" s="1"/>
  <c r="B18" i="19"/>
  <c r="L26" i="18" l="1"/>
  <c r="K26" i="18"/>
  <c r="J26" i="18"/>
  <c r="I26" i="18"/>
  <c r="G6" i="17" s="1"/>
  <c r="G9" i="17" s="1"/>
  <c r="G11" i="17" s="1"/>
  <c r="H26" i="18"/>
  <c r="F6" i="17" s="1"/>
  <c r="G26" i="18"/>
  <c r="E6" i="17" s="1"/>
  <c r="E26" i="18"/>
  <c r="C6" i="17" s="1"/>
  <c r="C14" i="17" s="1"/>
  <c r="F26" i="18"/>
  <c r="D6" i="17" s="1"/>
  <c r="D15" i="17" s="1"/>
  <c r="C9" i="17" l="1"/>
  <c r="C11" i="17" s="1"/>
  <c r="E9" i="17"/>
  <c r="E11" i="17" s="1"/>
  <c r="D14" i="17"/>
  <c r="B14" i="17" s="1"/>
  <c r="C15" i="17"/>
  <c r="B15" i="17" s="1"/>
  <c r="D9" i="17"/>
  <c r="D11" i="17" s="1"/>
  <c r="F9" i="17"/>
  <c r="F11" i="17" s="1"/>
  <c r="D18" i="17" l="1"/>
  <c r="D17" i="17"/>
  <c r="C17" i="17"/>
  <c r="C18" i="17"/>
  <c r="B17" i="17" l="1"/>
  <c r="B18" i="17"/>
  <c r="N49" i="16" l="1"/>
  <c r="M49" i="16"/>
  <c r="L49" i="16"/>
  <c r="F49" i="16"/>
  <c r="D6" i="15" s="1"/>
  <c r="D14" i="15" s="1"/>
  <c r="G49" i="16"/>
  <c r="E6" i="15" s="1"/>
  <c r="E9" i="15" s="1"/>
  <c r="E10" i="15" s="1"/>
  <c r="J49" i="16"/>
  <c r="H6" i="15" s="1"/>
  <c r="H9" i="15" s="1"/>
  <c r="H10" i="15" s="1"/>
  <c r="K49" i="16"/>
  <c r="I6" i="15" s="1"/>
  <c r="I9" i="15" s="1"/>
  <c r="I10" i="15" s="1"/>
  <c r="C6" i="15"/>
  <c r="C17" i="15" s="1"/>
  <c r="I49" i="16"/>
  <c r="G6" i="15" s="1"/>
  <c r="G9" i="15" s="1"/>
  <c r="G10" i="15" s="1"/>
  <c r="H49" i="16"/>
  <c r="F6" i="15" s="1"/>
  <c r="L17" i="15"/>
  <c r="F9" i="15"/>
  <c r="F10" i="15" s="1"/>
  <c r="D9" i="15" l="1"/>
  <c r="D10" i="15" s="1"/>
  <c r="C14" i="15"/>
  <c r="B14" i="15" s="1"/>
  <c r="D17" i="15"/>
  <c r="B17" i="15" s="1"/>
  <c r="C9" i="15"/>
  <c r="C10" i="15" s="1"/>
  <c r="K25" i="14" l="1"/>
  <c r="J25" i="14"/>
  <c r="I25" i="14"/>
  <c r="H25" i="14"/>
  <c r="G25" i="14"/>
  <c r="F25" i="14"/>
  <c r="C6" i="13" s="1"/>
  <c r="E25" i="14"/>
  <c r="B6" i="13" s="1"/>
  <c r="B16" i="13" s="1"/>
  <c r="B9" i="13" l="1"/>
  <c r="B10" i="13" s="1"/>
  <c r="B13" i="13"/>
  <c r="C9" i="13"/>
  <c r="C10" i="13" s="1"/>
  <c r="F44" i="1" l="1"/>
  <c r="E24" i="1"/>
  <c r="E6" i="12" s="1"/>
  <c r="F24" i="1"/>
  <c r="F6" i="12" s="1"/>
  <c r="E44" i="1" l="1"/>
  <c r="A7" i="12" l="1"/>
  <c r="F7" i="12"/>
  <c r="E7" i="12"/>
  <c r="G44" i="1"/>
  <c r="G7" i="12" s="1"/>
  <c r="K44" i="1"/>
  <c r="A6" i="12"/>
  <c r="G24" i="1"/>
  <c r="G6" i="12" s="1"/>
  <c r="K24" i="1"/>
  <c r="F3" i="12"/>
  <c r="F4" i="12"/>
  <c r="F5" i="12"/>
  <c r="E5" i="12"/>
  <c r="E4" i="12"/>
  <c r="E3" i="12"/>
  <c r="D6" i="12" l="1"/>
  <c r="E17" i="12"/>
  <c r="E18" i="12" s="1"/>
  <c r="E20" i="12" s="1"/>
  <c r="F18" i="12"/>
  <c r="G17" i="12"/>
  <c r="E22" i="12" l="1"/>
  <c r="E27" i="12"/>
  <c r="E32" i="12"/>
  <c r="F27" i="12"/>
  <c r="F32" i="12"/>
  <c r="D7" i="12"/>
  <c r="F24" i="12" l="1"/>
</calcChain>
</file>

<file path=xl/sharedStrings.xml><?xml version="1.0" encoding="utf-8"?>
<sst xmlns="http://schemas.openxmlformats.org/spreadsheetml/2006/main" count="598" uniqueCount="335">
  <si>
    <t>구분</t>
    <phoneticPr fontId="2" type="noConversion"/>
  </si>
  <si>
    <t>산출 근거</t>
    <phoneticPr fontId="2" type="noConversion"/>
  </si>
  <si>
    <t>M2</t>
    <phoneticPr fontId="2" type="noConversion"/>
  </si>
  <si>
    <t>M</t>
    <phoneticPr fontId="2" type="noConversion"/>
  </si>
  <si>
    <t>계</t>
    <phoneticPr fontId="2" type="noConversion"/>
  </si>
  <si>
    <t>인방</t>
    <phoneticPr fontId="2" type="noConversion"/>
  </si>
  <si>
    <t>할증</t>
    <phoneticPr fontId="2" type="noConversion"/>
  </si>
  <si>
    <t>수량</t>
    <phoneticPr fontId="2" type="noConversion"/>
  </si>
  <si>
    <t>층수</t>
    <phoneticPr fontId="2" type="noConversion"/>
  </si>
  <si>
    <t>실명</t>
    <phoneticPr fontId="2" type="noConversion"/>
  </si>
  <si>
    <t>구분</t>
    <phoneticPr fontId="2" type="noConversion"/>
  </si>
  <si>
    <t>합계</t>
    <phoneticPr fontId="2" type="noConversion"/>
  </si>
  <si>
    <t>0.5B</t>
    <phoneticPr fontId="2" type="noConversion"/>
  </si>
  <si>
    <t>시멘트벽돌</t>
    <phoneticPr fontId="2" type="noConversion"/>
  </si>
  <si>
    <t>1.0B</t>
    <phoneticPr fontId="2" type="noConversion"/>
  </si>
  <si>
    <t>모래</t>
    <phoneticPr fontId="2" type="noConversion"/>
  </si>
  <si>
    <t>시멘트</t>
    <phoneticPr fontId="2" type="noConversion"/>
  </si>
  <si>
    <t>시멘트품셈</t>
    <phoneticPr fontId="2" type="noConversion"/>
  </si>
  <si>
    <t>모래품셈</t>
    <phoneticPr fontId="2" type="noConversion"/>
  </si>
  <si>
    <t>계</t>
    <phoneticPr fontId="2" type="noConversion"/>
  </si>
  <si>
    <t>조적공사 집계표</t>
    <phoneticPr fontId="2" type="noConversion"/>
  </si>
  <si>
    <t>조적공사 산출내역서</t>
    <phoneticPr fontId="2" type="noConversion"/>
  </si>
  <si>
    <t>구분</t>
    <phoneticPr fontId="2" type="noConversion"/>
  </si>
  <si>
    <t>할증률</t>
    <phoneticPr fontId="2" type="noConversion"/>
  </si>
  <si>
    <t>합계</t>
    <phoneticPr fontId="2" type="noConversion"/>
  </si>
  <si>
    <t>시멘트</t>
    <phoneticPr fontId="2" type="noConversion"/>
  </si>
  <si>
    <t>포</t>
    <phoneticPr fontId="2" type="noConversion"/>
  </si>
  <si>
    <t>모래</t>
    <phoneticPr fontId="2" type="noConversion"/>
  </si>
  <si>
    <t>M3</t>
    <phoneticPr fontId="2" type="noConversion"/>
  </si>
  <si>
    <t>층수</t>
    <phoneticPr fontId="2" type="noConversion"/>
  </si>
  <si>
    <t>실명</t>
    <phoneticPr fontId="2" type="noConversion"/>
  </si>
  <si>
    <t>액체방수</t>
    <phoneticPr fontId="2" type="noConversion"/>
  </si>
  <si>
    <t>THK3</t>
    <phoneticPr fontId="2" type="noConversion"/>
  </si>
  <si>
    <t>M2</t>
    <phoneticPr fontId="2" type="noConversion"/>
  </si>
  <si>
    <t>바닥</t>
    <phoneticPr fontId="2" type="noConversion"/>
  </si>
  <si>
    <t>방수공사 집계표</t>
    <phoneticPr fontId="2" type="noConversion"/>
  </si>
  <si>
    <t>방수공사 산출내역서</t>
    <phoneticPr fontId="2" type="noConversion"/>
  </si>
  <si>
    <t>벽체미장</t>
    <phoneticPr fontId="2" type="noConversion"/>
  </si>
  <si>
    <t>창호주변사춤</t>
    <phoneticPr fontId="2" type="noConversion"/>
  </si>
  <si>
    <t>코너비드</t>
    <phoneticPr fontId="2" type="noConversion"/>
  </si>
  <si>
    <t>몰탈(1:3)</t>
    <phoneticPr fontId="2" type="noConversion"/>
  </si>
  <si>
    <t>판넬히팅</t>
    <phoneticPr fontId="2" type="noConversion"/>
  </si>
  <si>
    <t>M2</t>
  </si>
  <si>
    <t>M3</t>
  </si>
  <si>
    <t>T=18</t>
    <phoneticPr fontId="2" type="noConversion"/>
  </si>
  <si>
    <t>AL</t>
    <phoneticPr fontId="2" type="noConversion"/>
  </si>
  <si>
    <t>T=57</t>
    <phoneticPr fontId="2" type="noConversion"/>
  </si>
  <si>
    <t>미장공사 집계표</t>
    <phoneticPr fontId="2" type="noConversion"/>
  </si>
  <si>
    <t>미장공사 산출내역서</t>
    <phoneticPr fontId="2" type="noConversion"/>
  </si>
  <si>
    <t>압착시멘트</t>
    <phoneticPr fontId="2" type="noConversion"/>
  </si>
  <si>
    <t>줄눈시멘트</t>
    <phoneticPr fontId="2" type="noConversion"/>
  </si>
  <si>
    <t>모래</t>
    <phoneticPr fontId="2" type="noConversion"/>
  </si>
  <si>
    <t>바닥타일</t>
    <phoneticPr fontId="2" type="noConversion"/>
  </si>
  <si>
    <t>벽타일</t>
    <phoneticPr fontId="2" type="noConversion"/>
  </si>
  <si>
    <t>육가</t>
    <phoneticPr fontId="2" type="noConversion"/>
  </si>
  <si>
    <t>EA</t>
    <phoneticPr fontId="2" type="noConversion"/>
  </si>
  <si>
    <t>자기질타일</t>
    <phoneticPr fontId="2" type="noConversion"/>
  </si>
  <si>
    <t>소 계</t>
    <phoneticPr fontId="2" type="noConversion"/>
  </si>
  <si>
    <t>타일공사 산출내역서</t>
    <phoneticPr fontId="2" type="noConversion"/>
  </si>
  <si>
    <t>긴결철물</t>
    <phoneticPr fontId="2" type="noConversion"/>
  </si>
  <si>
    <t>코킹</t>
    <phoneticPr fontId="2" type="noConversion"/>
  </si>
  <si>
    <t>모래</t>
    <phoneticPr fontId="2" type="noConversion"/>
  </si>
  <si>
    <t>30T</t>
    <phoneticPr fontId="2" type="noConversion"/>
  </si>
  <si>
    <t>석공사 집계표</t>
    <phoneticPr fontId="2" type="noConversion"/>
  </si>
  <si>
    <t>석공사 산출내역서</t>
    <phoneticPr fontId="2" type="noConversion"/>
  </si>
  <si>
    <t>자평</t>
    <phoneticPr fontId="2" type="noConversion"/>
  </si>
  <si>
    <t>유리공사 집계표</t>
    <phoneticPr fontId="2" type="noConversion"/>
  </si>
  <si>
    <t>유리공사 산출내역서</t>
    <phoneticPr fontId="2" type="noConversion"/>
  </si>
  <si>
    <t>경량철골공사 집계표</t>
    <phoneticPr fontId="2" type="noConversion"/>
  </si>
  <si>
    <t>경량철골공사 산출내역서</t>
    <phoneticPr fontId="2" type="noConversion"/>
  </si>
  <si>
    <t>열경화성수지</t>
    <phoneticPr fontId="2" type="noConversion"/>
  </si>
  <si>
    <t>도장공사 집계표</t>
    <phoneticPr fontId="2" type="noConversion"/>
  </si>
  <si>
    <t>도장공사 산출내역서</t>
    <phoneticPr fontId="2" type="noConversion"/>
  </si>
  <si>
    <t>수성페인트</t>
    <phoneticPr fontId="2" type="noConversion"/>
  </si>
  <si>
    <t>세라민페인트</t>
    <phoneticPr fontId="2" type="noConversion"/>
  </si>
  <si>
    <t>라인마킹</t>
    <phoneticPr fontId="2" type="noConversion"/>
  </si>
  <si>
    <t>조합페인트</t>
    <phoneticPr fontId="2" type="noConversion"/>
  </si>
  <si>
    <t>내부/2회</t>
    <phoneticPr fontId="2" type="noConversion"/>
  </si>
  <si>
    <t>2회</t>
    <phoneticPr fontId="2" type="noConversion"/>
  </si>
  <si>
    <t>W:150</t>
    <phoneticPr fontId="2" type="noConversion"/>
  </si>
  <si>
    <t>걸레받이</t>
    <phoneticPr fontId="2" type="noConversion"/>
  </si>
  <si>
    <t>수장공사 집계표</t>
    <phoneticPr fontId="2" type="noConversion"/>
  </si>
  <si>
    <t>수장공사 산출내역서</t>
    <phoneticPr fontId="2" type="noConversion"/>
  </si>
  <si>
    <t>목재천정</t>
    <phoneticPr fontId="2" type="noConversion"/>
  </si>
  <si>
    <t>벽지</t>
    <phoneticPr fontId="2" type="noConversion"/>
  </si>
  <si>
    <t>천정지</t>
    <phoneticPr fontId="2" type="noConversion"/>
  </si>
  <si>
    <t>목재계단</t>
    <phoneticPr fontId="2" type="noConversion"/>
  </si>
  <si>
    <t>목재핸드레일</t>
    <phoneticPr fontId="2" type="noConversion"/>
  </si>
  <si>
    <t>분류</t>
    <phoneticPr fontId="2" type="noConversion"/>
  </si>
  <si>
    <t>소 계</t>
    <phoneticPr fontId="2" type="noConversion"/>
  </si>
  <si>
    <t>1층</t>
    <phoneticPr fontId="2" type="noConversion"/>
  </si>
  <si>
    <t>2층</t>
    <phoneticPr fontId="2" type="noConversion"/>
  </si>
  <si>
    <t>3층</t>
    <phoneticPr fontId="2" type="noConversion"/>
  </si>
  <si>
    <t>4층</t>
    <phoneticPr fontId="2" type="noConversion"/>
  </si>
  <si>
    <t>1층</t>
    <phoneticPr fontId="2" type="noConversion"/>
  </si>
  <si>
    <t>2종</t>
    <phoneticPr fontId="2" type="noConversion"/>
  </si>
  <si>
    <t>쇠흙손마감</t>
    <phoneticPr fontId="2" type="noConversion"/>
  </si>
  <si>
    <t>타일공사 집계표</t>
    <phoneticPr fontId="2" type="noConversion"/>
  </si>
  <si>
    <t>EA</t>
    <phoneticPr fontId="2" type="noConversion"/>
  </si>
  <si>
    <t>L:2400</t>
    <phoneticPr fontId="2" type="noConversion"/>
  </si>
  <si>
    <t>계단디딤판</t>
    <phoneticPr fontId="2" type="noConversion"/>
  </si>
  <si>
    <t>계단챌판</t>
    <phoneticPr fontId="2" type="noConversion"/>
  </si>
  <si>
    <t>계단참</t>
    <phoneticPr fontId="2" type="noConversion"/>
  </si>
  <si>
    <t>M2</t>
    <phoneticPr fontId="2" type="noConversion"/>
  </si>
  <si>
    <t>20T</t>
    <phoneticPr fontId="2" type="noConversion"/>
  </si>
  <si>
    <t>외벽</t>
    <phoneticPr fontId="2" type="noConversion"/>
  </si>
  <si>
    <t>두겁</t>
    <phoneticPr fontId="2" type="noConversion"/>
  </si>
  <si>
    <t>공통</t>
    <phoneticPr fontId="2" type="noConversion"/>
  </si>
  <si>
    <t>포리싱타일</t>
    <phoneticPr fontId="2" type="noConversion"/>
  </si>
  <si>
    <t>혹두기</t>
    <phoneticPr fontId="2" type="noConversion"/>
  </si>
  <si>
    <t>창대석</t>
    <phoneticPr fontId="2" type="noConversion"/>
  </si>
  <si>
    <t>M</t>
    <phoneticPr fontId="2" type="noConversion"/>
  </si>
  <si>
    <t>1층</t>
    <phoneticPr fontId="2" type="noConversion"/>
  </si>
  <si>
    <t>텍스</t>
    <phoneticPr fontId="2" type="noConversion"/>
  </si>
  <si>
    <t>T6</t>
    <phoneticPr fontId="2" type="noConversion"/>
  </si>
  <si>
    <t>스팬드럴</t>
    <phoneticPr fontId="2" type="noConversion"/>
  </si>
  <si>
    <t>외부/2회</t>
    <phoneticPr fontId="2" type="noConversion"/>
  </si>
  <si>
    <t>장판지</t>
    <phoneticPr fontId="2" type="noConversion"/>
  </si>
  <si>
    <t>PVC천정재</t>
    <phoneticPr fontId="2" type="noConversion"/>
  </si>
  <si>
    <t>랩핑</t>
    <phoneticPr fontId="2" type="noConversion"/>
  </si>
  <si>
    <t>기타공통공사</t>
    <phoneticPr fontId="2" type="noConversion"/>
  </si>
  <si>
    <t>징크패널</t>
    <phoneticPr fontId="2" type="noConversion"/>
  </si>
  <si>
    <t>칼라강판</t>
    <phoneticPr fontId="2" type="noConversion"/>
  </si>
  <si>
    <t>아스팔트슁글</t>
    <phoneticPr fontId="2" type="noConversion"/>
  </si>
  <si>
    <t>단열재</t>
    <phoneticPr fontId="2" type="noConversion"/>
  </si>
  <si>
    <t>우레탄(비노출)</t>
    <phoneticPr fontId="2" type="noConversion"/>
  </si>
  <si>
    <t>(철근콘크리트외 기타공사)</t>
    <phoneticPr fontId="2" type="noConversion"/>
  </si>
  <si>
    <t>벽돌</t>
    <phoneticPr fontId="2" type="noConversion"/>
  </si>
  <si>
    <t>몰탈</t>
    <phoneticPr fontId="2" type="noConversion"/>
  </si>
  <si>
    <t>거실</t>
    <phoneticPr fontId="2" type="noConversion"/>
  </si>
  <si>
    <t>1.0B</t>
    <phoneticPr fontId="2" type="noConversion"/>
  </si>
  <si>
    <t>((3.6*2.4)-(3*2.1))*2</t>
    <phoneticPr fontId="2" type="noConversion"/>
  </si>
  <si>
    <t>외부</t>
    <phoneticPr fontId="2" type="noConversion"/>
  </si>
  <si>
    <t>0.5B</t>
    <phoneticPr fontId="2" type="noConversion"/>
  </si>
  <si>
    <t>치장벽돌</t>
    <phoneticPr fontId="2" type="noConversion"/>
  </si>
  <si>
    <t>M2</t>
    <phoneticPr fontId="2" type="noConversion"/>
  </si>
  <si>
    <t>(47*2.45)-((1.8*0.35*2)+(0.9*1.45*3)+(3*1.25))</t>
    <phoneticPr fontId="2" type="noConversion"/>
  </si>
  <si>
    <t>단열재</t>
    <phoneticPr fontId="2" type="noConversion"/>
  </si>
  <si>
    <t>줄눈시멘트</t>
    <phoneticPr fontId="2" type="noConversion"/>
  </si>
  <si>
    <t>50T*2겹</t>
    <phoneticPr fontId="2" type="noConversion"/>
  </si>
  <si>
    <t>1층</t>
    <phoneticPr fontId="2" type="noConversion"/>
  </si>
  <si>
    <t>욕실</t>
    <phoneticPr fontId="2" type="noConversion"/>
  </si>
  <si>
    <t>바닥</t>
    <phoneticPr fontId="2" type="noConversion"/>
  </si>
  <si>
    <t>벽</t>
    <phoneticPr fontId="2" type="noConversion"/>
  </si>
  <si>
    <t>1.7*2.5</t>
    <phoneticPr fontId="2" type="noConversion"/>
  </si>
  <si>
    <t>7.6*1.2</t>
    <phoneticPr fontId="2" type="noConversion"/>
  </si>
  <si>
    <t>다용도실</t>
    <phoneticPr fontId="2" type="noConversion"/>
  </si>
  <si>
    <t>2.4*2.5</t>
    <phoneticPr fontId="2" type="noConversion"/>
  </si>
  <si>
    <t>세탁실</t>
    <phoneticPr fontId="2" type="noConversion"/>
  </si>
  <si>
    <t>2.2*1.6</t>
    <phoneticPr fontId="2" type="noConversion"/>
  </si>
  <si>
    <t>6.8*1.2</t>
    <phoneticPr fontId="2" type="noConversion"/>
  </si>
  <si>
    <t>2층</t>
    <phoneticPr fontId="2" type="noConversion"/>
  </si>
  <si>
    <t>욕실#1</t>
    <phoneticPr fontId="2" type="noConversion"/>
  </si>
  <si>
    <t>욕실#2</t>
    <phoneticPr fontId="2" type="noConversion"/>
  </si>
  <si>
    <t>2.4*1.6</t>
    <phoneticPr fontId="2" type="noConversion"/>
  </si>
  <si>
    <t>7.2*1.2</t>
    <phoneticPr fontId="2" type="noConversion"/>
  </si>
  <si>
    <t>테라스</t>
    <phoneticPr fontId="2" type="noConversion"/>
  </si>
  <si>
    <t>세탁실</t>
    <phoneticPr fontId="2" type="noConversion"/>
  </si>
  <si>
    <t>벽</t>
    <phoneticPr fontId="2" type="noConversion"/>
  </si>
  <si>
    <t>침실-1</t>
    <phoneticPr fontId="2" type="noConversion"/>
  </si>
  <si>
    <t>바닥</t>
    <phoneticPr fontId="2" type="noConversion"/>
  </si>
  <si>
    <t>몰탈</t>
    <phoneticPr fontId="2" type="noConversion"/>
  </si>
  <si>
    <t>3.4*3.3*0.057</t>
    <phoneticPr fontId="2" type="noConversion"/>
  </si>
  <si>
    <t>현관</t>
    <phoneticPr fontId="2" type="noConversion"/>
  </si>
  <si>
    <t>거실/주방</t>
    <phoneticPr fontId="2" type="noConversion"/>
  </si>
  <si>
    <t>((3.9*1.6)+(1.8*1)+(3.6*4.6)+(4.5*4.3))*0.057</t>
    <phoneticPr fontId="2" type="noConversion"/>
  </si>
  <si>
    <t>벽장</t>
    <phoneticPr fontId="2" type="noConversion"/>
  </si>
  <si>
    <t>(10.4*2.4)-(0.8*2.1)</t>
    <phoneticPr fontId="2" type="noConversion"/>
  </si>
  <si>
    <t>2.2*3</t>
    <phoneticPr fontId="2" type="noConversion"/>
  </si>
  <si>
    <t>2.2*3*0.057</t>
    <phoneticPr fontId="2" type="noConversion"/>
  </si>
  <si>
    <t>다용도실</t>
    <phoneticPr fontId="2" type="noConversion"/>
  </si>
  <si>
    <t>(9.8*2.4)-((0.9*2.1*2)+(0.6*0.6))</t>
    <phoneticPr fontId="2" type="noConversion"/>
  </si>
  <si>
    <t>보일러실</t>
    <phoneticPr fontId="2" type="noConversion"/>
  </si>
  <si>
    <t>(8*2.4)-((0.9*2.1)+(0.6*0.6))</t>
    <phoneticPr fontId="2" type="noConversion"/>
  </si>
  <si>
    <t>1.5*2.5</t>
    <phoneticPr fontId="2" type="noConversion"/>
  </si>
  <si>
    <t>1.5*2.5*0.057</t>
    <phoneticPr fontId="2" type="noConversion"/>
  </si>
  <si>
    <t>침실-2</t>
    <phoneticPr fontId="2" type="noConversion"/>
  </si>
  <si>
    <t>3.9*3.9</t>
    <phoneticPr fontId="2" type="noConversion"/>
  </si>
  <si>
    <t>3.9*3.9*0.057</t>
    <phoneticPr fontId="2" type="noConversion"/>
  </si>
  <si>
    <t>장독대</t>
    <phoneticPr fontId="2" type="noConversion"/>
  </si>
  <si>
    <t>2층</t>
    <phoneticPr fontId="2" type="noConversion"/>
  </si>
  <si>
    <t>계단실/거실</t>
    <phoneticPr fontId="2" type="noConversion"/>
  </si>
  <si>
    <t>((7.5*1.6)+(3.8*1.3))*0.057</t>
    <phoneticPr fontId="2" type="noConversion"/>
  </si>
  <si>
    <t>거실#2</t>
    <phoneticPr fontId="2" type="noConversion"/>
  </si>
  <si>
    <t>(9.6*2.4)-(3*2.1*2)</t>
    <phoneticPr fontId="2" type="noConversion"/>
  </si>
  <si>
    <t>3.8*1</t>
    <phoneticPr fontId="2" type="noConversion"/>
  </si>
  <si>
    <t>3.8*1*0.057</t>
    <phoneticPr fontId="2" type="noConversion"/>
  </si>
  <si>
    <t>침실-3</t>
    <phoneticPr fontId="2" type="noConversion"/>
  </si>
  <si>
    <t>3.7*3.3</t>
    <phoneticPr fontId="2" type="noConversion"/>
  </si>
  <si>
    <t>3.7*3.3*0.057</t>
    <phoneticPr fontId="2" type="noConversion"/>
  </si>
  <si>
    <t>침실-4</t>
    <phoneticPr fontId="2" type="noConversion"/>
  </si>
  <si>
    <t>3.6*3</t>
    <phoneticPr fontId="2" type="noConversion"/>
  </si>
  <si>
    <t>3.6*3*0.057</t>
    <phoneticPr fontId="2" type="noConversion"/>
  </si>
  <si>
    <t>침실-5</t>
    <phoneticPr fontId="2" type="noConversion"/>
  </si>
  <si>
    <t>파우더룸</t>
    <phoneticPr fontId="2" type="noConversion"/>
  </si>
  <si>
    <t>1.5*1.6</t>
    <phoneticPr fontId="2" type="noConversion"/>
  </si>
  <si>
    <t>1.5*1.6*0.057</t>
    <phoneticPr fontId="2" type="noConversion"/>
  </si>
  <si>
    <t>지붕</t>
    <phoneticPr fontId="2" type="noConversion"/>
  </si>
  <si>
    <t>창호사춤</t>
    <phoneticPr fontId="2" type="noConversion"/>
  </si>
  <si>
    <t>15.3+4.2+8+12+3.6+3.6+30+20.4+10.2+5.5+5.8+25+20.4+6+6.6</t>
    <phoneticPr fontId="2" type="noConversion"/>
  </si>
  <si>
    <t>코너비드</t>
    <phoneticPr fontId="2" type="noConversion"/>
  </si>
  <si>
    <t>2.2*1.6</t>
    <phoneticPr fontId="2" type="noConversion"/>
  </si>
  <si>
    <t>도기질타일</t>
    <phoneticPr fontId="2" type="noConversion"/>
  </si>
  <si>
    <t>욕실</t>
    <phoneticPr fontId="2" type="noConversion"/>
  </si>
  <si>
    <t>1.7*2.5</t>
    <phoneticPr fontId="2" type="noConversion"/>
  </si>
  <si>
    <t>(8.4*2.4)-((0.6*0.6)+(0.8*2.1))</t>
    <phoneticPr fontId="2" type="noConversion"/>
  </si>
  <si>
    <t>2.4*2.5</t>
    <phoneticPr fontId="2" type="noConversion"/>
  </si>
  <si>
    <t>주방</t>
    <phoneticPr fontId="2" type="noConversion"/>
  </si>
  <si>
    <t>6.6*1.2</t>
    <phoneticPr fontId="2" type="noConversion"/>
  </si>
  <si>
    <t>욕실#1</t>
    <phoneticPr fontId="2" type="noConversion"/>
  </si>
  <si>
    <t>욕실#2</t>
    <phoneticPr fontId="2" type="noConversion"/>
  </si>
  <si>
    <t>2.4*1.6</t>
    <phoneticPr fontId="2" type="noConversion"/>
  </si>
  <si>
    <t>(8*2.4)-((0.8*2.1)+(0.6*0.6))</t>
    <phoneticPr fontId="2" type="noConversion"/>
  </si>
  <si>
    <t>테라스</t>
    <phoneticPr fontId="2" type="noConversion"/>
  </si>
  <si>
    <t>(3.8*2)+(0.9*1)</t>
    <phoneticPr fontId="2" type="noConversion"/>
  </si>
  <si>
    <t>(3.8*2)+(0.9*1)</t>
    <phoneticPr fontId="2" type="noConversion"/>
  </si>
  <si>
    <t>1.8*1.6</t>
    <phoneticPr fontId="2" type="noConversion"/>
  </si>
  <si>
    <t>정면</t>
    <phoneticPr fontId="2" type="noConversion"/>
  </si>
  <si>
    <t>좌측면</t>
    <phoneticPr fontId="2" type="noConversion"/>
  </si>
  <si>
    <t>((11.4*5.2)+(2*3.8)+(2.2*1.4)+(2*0.9))-((1.8*0.85*2)+(3*0.85))</t>
    <phoneticPr fontId="2" type="noConversion"/>
  </si>
  <si>
    <t>우측면</t>
    <phoneticPr fontId="2" type="noConversion"/>
  </si>
  <si>
    <t>((8.9*4.2)+(2.4*1.2))-((0.6*0.6*2)+(1*2.8))</t>
    <phoneticPr fontId="2" type="noConversion"/>
  </si>
  <si>
    <t>(8.9*4.2)-((0.9*0.9)+(0.9*2.1)+(1*2.8))</t>
    <phoneticPr fontId="2" type="noConversion"/>
  </si>
  <si>
    <t>배면</t>
    <phoneticPr fontId="2" type="noConversion"/>
  </si>
  <si>
    <t>((12.4*5.2)+(2.2*1.4))-((1.2*2.8)+(0.6*0.6*3)+(1.2*0.6)+(0.9*2.1*2)+(1.8*1.2))</t>
    <phoneticPr fontId="2" type="noConversion"/>
  </si>
  <si>
    <t>두겁</t>
    <phoneticPr fontId="2" type="noConversion"/>
  </si>
  <si>
    <t>2.2+5.1</t>
    <phoneticPr fontId="2" type="noConversion"/>
  </si>
  <si>
    <t>창대석</t>
    <phoneticPr fontId="2" type="noConversion"/>
  </si>
  <si>
    <t>8+12.8+8+2+2.8+8.8+1.8+5.6</t>
    <phoneticPr fontId="2" type="noConversion"/>
  </si>
  <si>
    <t>복층유리</t>
    <phoneticPr fontId="2" type="noConversion"/>
  </si>
  <si>
    <t>22mm</t>
    <phoneticPr fontId="2" type="noConversion"/>
  </si>
  <si>
    <t>16mm</t>
    <phoneticPr fontId="2" type="noConversion"/>
  </si>
  <si>
    <t>((0.9*1.2)+(1.2*2.8))*11</t>
    <phoneticPr fontId="2" type="noConversion"/>
  </si>
  <si>
    <t>무늬유리</t>
    <phoneticPr fontId="2" type="noConversion"/>
  </si>
  <si>
    <t>3mm</t>
    <phoneticPr fontId="2" type="noConversion"/>
  </si>
  <si>
    <t>자평</t>
    <phoneticPr fontId="2" type="noConversion"/>
  </si>
  <si>
    <t>((0.6*0.6*5)+(0.9*0.9)+(1.2*0.6)+(1.8*1.2*5))*11</t>
    <phoneticPr fontId="2" type="noConversion"/>
  </si>
  <si>
    <t>데크</t>
    <phoneticPr fontId="2" type="noConversion"/>
  </si>
  <si>
    <t>오일스테인</t>
    <phoneticPr fontId="2" type="noConversion"/>
  </si>
  <si>
    <t>M2</t>
    <phoneticPr fontId="2" type="noConversion"/>
  </si>
  <si>
    <t>바닥</t>
    <phoneticPr fontId="2" type="noConversion"/>
  </si>
  <si>
    <t>핸드레일</t>
    <phoneticPr fontId="2" type="noConversion"/>
  </si>
  <si>
    <t>32.7*1.2</t>
    <phoneticPr fontId="2" type="noConversion"/>
  </si>
  <si>
    <t>세탁실</t>
    <phoneticPr fontId="2" type="noConversion"/>
  </si>
  <si>
    <t>벽</t>
    <phoneticPr fontId="2" type="noConversion"/>
  </si>
  <si>
    <t>(7.6*2.4)-((0.8*2.1)+(0.9*0.9))</t>
    <phoneticPr fontId="2" type="noConversion"/>
  </si>
  <si>
    <t>(7.6*2.4)-((0.8*2.1)+(0.9*0.9))</t>
    <phoneticPr fontId="2" type="noConversion"/>
  </si>
  <si>
    <t>1층</t>
    <phoneticPr fontId="2" type="noConversion"/>
  </si>
  <si>
    <t>침실-1</t>
    <phoneticPr fontId="2" type="noConversion"/>
  </si>
  <si>
    <t>천정</t>
    <phoneticPr fontId="2" type="noConversion"/>
  </si>
  <si>
    <t>3.4*3.3</t>
    <phoneticPr fontId="2" type="noConversion"/>
  </si>
  <si>
    <t>(13.4*2.4)-((0.9*2.1)+(1.8*1.2))</t>
    <phoneticPr fontId="2" type="noConversion"/>
  </si>
  <si>
    <t>(13.4*2.4)-((0.9*2.1)+(1.8*1.2))</t>
    <phoneticPr fontId="2" type="noConversion"/>
  </si>
  <si>
    <t>외부벽단열</t>
    <phoneticPr fontId="2" type="noConversion"/>
  </si>
  <si>
    <t>외부벽단열</t>
    <phoneticPr fontId="2" type="noConversion"/>
  </si>
  <si>
    <t>30T</t>
    <phoneticPr fontId="2" type="noConversion"/>
  </si>
  <si>
    <t>외부벽석고취부</t>
    <phoneticPr fontId="2" type="noConversion"/>
  </si>
  <si>
    <t>1P</t>
    <phoneticPr fontId="2" type="noConversion"/>
  </si>
  <si>
    <t>바닥충격저감재</t>
    <phoneticPr fontId="2" type="noConversion"/>
  </si>
  <si>
    <t>T=20</t>
    <phoneticPr fontId="2" type="noConversion"/>
  </si>
  <si>
    <t>3.4*3.3</t>
    <phoneticPr fontId="2" type="noConversion"/>
  </si>
  <si>
    <t>3.4*3.3</t>
    <phoneticPr fontId="2" type="noConversion"/>
  </si>
  <si>
    <t>석고보드*2P</t>
    <phoneticPr fontId="2" type="noConversion"/>
  </si>
  <si>
    <t>침실-2</t>
    <phoneticPr fontId="2" type="noConversion"/>
  </si>
  <si>
    <t>3.9*3.9</t>
    <phoneticPr fontId="2" type="noConversion"/>
  </si>
  <si>
    <t>(15.6*2.4)-((0.9*2.1)+(1.8*1.2))</t>
    <phoneticPr fontId="2" type="noConversion"/>
  </si>
  <si>
    <t>(15.6*2.4)-((0.9*2.1)+(1.8*1.2))</t>
    <phoneticPr fontId="2" type="noConversion"/>
  </si>
  <si>
    <t>(7.8*2.65)-(1.8*1.2)</t>
    <phoneticPr fontId="2" type="noConversion"/>
  </si>
  <si>
    <t>거실</t>
    <phoneticPr fontId="2" type="noConversion"/>
  </si>
  <si>
    <t>(3.9*1.6)+(1.8*1)+(3.6*4.6)+(4.5*4.3)</t>
    <phoneticPr fontId="2" type="noConversion"/>
  </si>
  <si>
    <t>(3.9*1.6)+(1.8*1)+(3.6*4.6)+(4.5*4.3)</t>
    <phoneticPr fontId="2" type="noConversion"/>
  </si>
  <si>
    <t>강화마루</t>
    <phoneticPr fontId="2" type="noConversion"/>
  </si>
  <si>
    <t>M2</t>
    <phoneticPr fontId="2" type="noConversion"/>
  </si>
  <si>
    <t>걸레받이</t>
    <phoneticPr fontId="2" type="noConversion"/>
  </si>
  <si>
    <t>(43.5*2.4)-((0.8*2.1*3)+(0.9*2.1*3)+(1.6*2.1)+(3*2.1)+(1.2*0.6)+(1.2*1.4))</t>
    <phoneticPr fontId="2" type="noConversion"/>
  </si>
  <si>
    <t>(43.5*2.4)-((0.8*2.1*3)+(0.9*2.1*3)+(1.6*2.1)+(3*2.1)+(1.2*0.6)+(1.2*1.4))</t>
    <phoneticPr fontId="2" type="noConversion"/>
  </si>
  <si>
    <t>(7.4*2.65)-(1.8*1.2)</t>
    <phoneticPr fontId="2" type="noConversion"/>
  </si>
  <si>
    <t>(18.5*2.65)-((3*2.1)+(1.2*0.6)+(1.2*1.4))</t>
    <phoneticPr fontId="2" type="noConversion"/>
  </si>
  <si>
    <t>현관</t>
    <phoneticPr fontId="2" type="noConversion"/>
  </si>
  <si>
    <t>천정</t>
    <phoneticPr fontId="2" type="noConversion"/>
  </si>
  <si>
    <t>벽</t>
    <phoneticPr fontId="2" type="noConversion"/>
  </si>
  <si>
    <t>(6.8*2.4)-((0.9*2.1)+(1.6*2.1))</t>
    <phoneticPr fontId="2" type="noConversion"/>
  </si>
  <si>
    <t>(6.8*2.4)-((0.9*2.1)+(1.6*2.1))</t>
    <phoneticPr fontId="2" type="noConversion"/>
  </si>
  <si>
    <t>벽</t>
    <phoneticPr fontId="2" type="noConversion"/>
  </si>
  <si>
    <t>1.8*1.6</t>
    <phoneticPr fontId="2" type="noConversion"/>
  </si>
  <si>
    <t>천정</t>
    <phoneticPr fontId="2" type="noConversion"/>
  </si>
  <si>
    <t>2.2*3</t>
    <phoneticPr fontId="2" type="noConversion"/>
  </si>
  <si>
    <t>2.2*3</t>
    <phoneticPr fontId="2" type="noConversion"/>
  </si>
  <si>
    <t>세탁실</t>
    <phoneticPr fontId="2" type="noConversion"/>
  </si>
  <si>
    <t>2.2*1.6</t>
    <phoneticPr fontId="2" type="noConversion"/>
  </si>
  <si>
    <t>욕실</t>
    <phoneticPr fontId="2" type="noConversion"/>
  </si>
  <si>
    <t>1.7*2.5</t>
    <phoneticPr fontId="2" type="noConversion"/>
  </si>
  <si>
    <t>다용도실</t>
    <phoneticPr fontId="2" type="noConversion"/>
  </si>
  <si>
    <t>2.4*2.5</t>
    <phoneticPr fontId="2" type="noConversion"/>
  </si>
  <si>
    <t>보일러실</t>
    <phoneticPr fontId="2" type="noConversion"/>
  </si>
  <si>
    <t>1.5*2.5</t>
    <phoneticPr fontId="2" type="noConversion"/>
  </si>
  <si>
    <t>2층</t>
    <phoneticPr fontId="2" type="noConversion"/>
  </si>
  <si>
    <t>3.7*3.3</t>
    <phoneticPr fontId="2" type="noConversion"/>
  </si>
  <si>
    <t>(14*2.4)-((1.8*1.2)+(0.9*2.1))</t>
    <phoneticPr fontId="2" type="noConversion"/>
  </si>
  <si>
    <t>(14*2.4)-((1.8*1.2)+(0.9*2.1))</t>
    <phoneticPr fontId="2" type="noConversion"/>
  </si>
  <si>
    <t>(8*2.8)-(1.8*1.2)</t>
    <phoneticPr fontId="2" type="noConversion"/>
  </si>
  <si>
    <t>침실-4</t>
    <phoneticPr fontId="2" type="noConversion"/>
  </si>
  <si>
    <t>3.6*3</t>
    <phoneticPr fontId="2" type="noConversion"/>
  </si>
  <si>
    <t>(13.2*2.4)-((1.8*1.2)+(2.4*2.1))</t>
    <phoneticPr fontId="2" type="noConversion"/>
  </si>
  <si>
    <t>(13.2*2.4)-((1.8*1.2)+(2.4*2.1))</t>
    <phoneticPr fontId="2" type="noConversion"/>
  </si>
  <si>
    <t>(6.5*2.8)-(1.8*1.2)</t>
    <phoneticPr fontId="2" type="noConversion"/>
  </si>
  <si>
    <t>(15.6*2.4)-((0.9*2.1)+(1.3*2.1)+(1.8*1.2))</t>
    <phoneticPr fontId="2" type="noConversion"/>
  </si>
  <si>
    <t>(15.6*2.4)-((0.9*2.1)+(1.3*2.1)+(1.8*1.2))</t>
    <phoneticPr fontId="2" type="noConversion"/>
  </si>
  <si>
    <t>(8.8*2.8)-(1.8*1.2)</t>
    <phoneticPr fontId="2" type="noConversion"/>
  </si>
  <si>
    <t>(7.5*1.6)+(3.8*1.3)</t>
    <phoneticPr fontId="2" type="noConversion"/>
  </si>
  <si>
    <t>(26.8*2.4)-((1.2*1.4)+(0.9*1.2)+(0.9*2.1*2)+(3*2.1)+(2.4*2.1)+(0.8*2.1))</t>
    <phoneticPr fontId="2" type="noConversion"/>
  </si>
  <si>
    <t>(26.8*2.4)-((1.2*1.4)+(0.9*1.2)+(0.9*2.1*2)+(3*2.1)+(2.4*2.1)+(0.8*2.1))</t>
    <phoneticPr fontId="2" type="noConversion"/>
  </si>
  <si>
    <t>(7.5*1.6)+(3.8*1.3)+(3.8*1)</t>
    <phoneticPr fontId="2" type="noConversion"/>
  </si>
  <si>
    <t>(7.5*1.6)+(3.8*1.3)+(2.2*3)+(3.8*1)</t>
    <phoneticPr fontId="2" type="noConversion"/>
  </si>
  <si>
    <t>(10.6*2.8)-((0.9*1.2)+(1.2*1.4)+(3*2.1))</t>
    <phoneticPr fontId="2" type="noConversion"/>
  </si>
  <si>
    <t>파우더룸</t>
    <phoneticPr fontId="2" type="noConversion"/>
  </si>
  <si>
    <t>1.5*1.6</t>
    <phoneticPr fontId="2" type="noConversion"/>
  </si>
  <si>
    <t>(6.2*2.4)-((1.3*2.1)+(0.8*2.1))</t>
    <phoneticPr fontId="2" type="noConversion"/>
  </si>
  <si>
    <t>(6.2*2.4)-((1.3*2.1)+(0.8*2.1))</t>
    <phoneticPr fontId="2" type="noConversion"/>
  </si>
  <si>
    <t>1.5*2.8</t>
    <phoneticPr fontId="2" type="noConversion"/>
  </si>
  <si>
    <t>공통</t>
    <phoneticPr fontId="2" type="noConversion"/>
  </si>
  <si>
    <t>데크</t>
    <phoneticPr fontId="2" type="noConversion"/>
  </si>
  <si>
    <t>((13.6*1.6)+(1.8*1)+(1.8*1.2)+(3.9*1.5)+(1.5*1.2))-(4.5*1)</t>
    <phoneticPr fontId="2" type="noConversion"/>
  </si>
  <si>
    <t>((13.6*1.6)+(1.8*1)+(1.8*1.2)+(3.9*1.5)+(1.5*1.2))-(4.5*1)</t>
    <phoneticPr fontId="2" type="noConversion"/>
  </si>
  <si>
    <t>바닥</t>
    <phoneticPr fontId="2" type="noConversion"/>
  </si>
  <si>
    <t>목재계단</t>
    <phoneticPr fontId="2" type="noConversion"/>
  </si>
  <si>
    <t>디딤판</t>
    <phoneticPr fontId="2" type="noConversion"/>
  </si>
  <si>
    <t>(0.95*0.27)*20</t>
    <phoneticPr fontId="2" type="noConversion"/>
  </si>
  <si>
    <t>챌판</t>
    <phoneticPr fontId="2" type="noConversion"/>
  </si>
  <si>
    <t>(0.95*0.15)*20</t>
    <phoneticPr fontId="2" type="noConversion"/>
  </si>
  <si>
    <t>계단참</t>
    <phoneticPr fontId="2" type="noConversion"/>
  </si>
  <si>
    <t>1.7*1.01</t>
    <phoneticPr fontId="2" type="noConversion"/>
  </si>
  <si>
    <t>핸드레일</t>
    <phoneticPr fontId="2" type="noConversion"/>
  </si>
  <si>
    <t>((0.6*0.6*5)+(0.9*0.9)+(1.2*0.6)+(1.8*1.2*5)+(3*2.1*3)+(1.3*2.1)+(1.6*2.1)+(2.4*2.1))*11</t>
    <phoneticPr fontId="2" type="noConversion"/>
  </si>
  <si>
    <t>물  량  산  출  내  역  서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</si>
</sst>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.00_-;\-* #,##0.00_-;_-* &quot;-&quot;_-;_-@_-"/>
    <numFmt numFmtId="177" formatCode="_-* #,##0.0_-;\-* #,##0.0_-;_-* &quot;-&quot;_-;_-@_-"/>
    <numFmt numFmtId="178" formatCode="_-* #,##0.000_-;\-* #,##0.000_-;_-* &quot;-&quot;_-;_-@_-"/>
    <numFmt numFmtId="179" formatCode="_-* #,##0_-;\-* #,##0_-;_-* &quot;-&quot;??_-;_-@_-"/>
    <numFmt numFmtId="180" formatCode="_-* #,##0.0000_-;\-* #,##0.0000_-;_-* &quot;-&quot;_-;_-@_-"/>
    <numFmt numFmtId="181" formatCode="0.00_);[Red]\(0.00\)"/>
    <numFmt numFmtId="182" formatCode="#,##0.0"/>
    <numFmt numFmtId="183" formatCode="#,##0.000"/>
    <numFmt numFmtId="184" formatCode="_ * #,##0_ ;_ * \-#,##0_ ;_ * &quot;-&quot;_ ;_ @_ "/>
    <numFmt numFmtId="185" formatCode="#."/>
    <numFmt numFmtId="186" formatCode="_-&quot;$&quot;* #,##0.00_-;\-&quot;$&quot;* #,##0.00_-;_-&quot;$&quot;* &quot;-&quot;??_-;_-@_-"/>
    <numFmt numFmtId="187" formatCode="_-&quot;$&quot;* #,##0_-;\-&quot;$&quot;* #,##0_-;_-&quot;$&quot;* &quot;-&quot;_-;_-@_-"/>
    <numFmt numFmtId="188" formatCode="_-* #,##0.0_-;&quot;₩&quot;\!\-* #,##0.0_-;_-* &quot;-&quot;_-;_-@_-"/>
    <numFmt numFmtId="189" formatCode="&quot;$&quot;#,##0.00_);\(&quot;$&quot;#,##0.00\)"/>
    <numFmt numFmtId="190" formatCode="_ &quot;₩&quot;* #,##0_ ;_ &quot;₩&quot;* \-#,##0_ ;_ &quot;₩&quot;* &quot;-&quot;_ ;_ @_ "/>
    <numFmt numFmtId="191" formatCode="0.000"/>
    <numFmt numFmtId="192" formatCode="_ &quot;₩&quot;* #,##0.00_ ;_ &quot;₩&quot;* \-#,##0.00_ ;_ &quot;₩&quot;* &quot;-&quot;??_ ;_ @_ "/>
    <numFmt numFmtId="193" formatCode="0.000%"/>
    <numFmt numFmtId="194" formatCode="#,##0;[Red]&quot;-&quot;#,##0"/>
    <numFmt numFmtId="195" formatCode="#,##0\ &quot;F&quot;;[Red]\-#,##0\ &quot;F&quot;"/>
    <numFmt numFmtId="196" formatCode="_ * #,##0.00_ ;_ * \-#,##0.00_ ;_ * &quot;-&quot;??_ ;_ @_ "/>
    <numFmt numFmtId="197" formatCode="#,##0.00\ &quot;F&quot;;[Red]\-#,##0.00\ &quot;F&quot;"/>
    <numFmt numFmtId="198" formatCode="#,##0;\(#,##0\)"/>
    <numFmt numFmtId="199" formatCode=";;;"/>
    <numFmt numFmtId="200" formatCode="\(&quot;₩&quot;###,##0\)"/>
    <numFmt numFmtId="201" formatCode="\$#,##0.00"/>
    <numFmt numFmtId="202" formatCode="&quot;₩&quot;#,##0.00;&quot;₩&quot;&quot;₩&quot;\-#,##0.00"/>
    <numFmt numFmtId="203" formatCode="&quot;₩&quot;#,##0.00;[Red]&quot;₩&quot;&quot;₩&quot;\-#,##0.00"/>
    <numFmt numFmtId="204" formatCode="&quot;RM&quot;#,##0.00_);\(&quot;RM&quot;#,##0.00\)"/>
    <numFmt numFmtId="205" formatCode="d\.mmm\.yy"/>
    <numFmt numFmtId="206" formatCode="_-[$€-2]* #,##0.00_-;\-[$€-2]* #,##0.00_-;_-[$€-2]* &quot;-&quot;??_-"/>
    <numFmt numFmtId="207" formatCode="#,##0.0\ "/>
    <numFmt numFmtId="208" formatCode="#,##0.0_);\(#,##0.0\)"/>
    <numFmt numFmtId="209" formatCode="#,##0\ .0"/>
    <numFmt numFmtId="210" formatCode="%#.00"/>
    <numFmt numFmtId="211" formatCode="&quot;$&quot;#,##0;\-&quot;$&quot;#,##0"/>
    <numFmt numFmtId="212" formatCode="#,##0.00;&quot;-&quot;#,##0.00"/>
    <numFmt numFmtId="213" formatCode="#,##0\ &quot;DM&quot;;[Red]\-#,##0\ &quot;DM&quot;"/>
    <numFmt numFmtId="214" formatCode="#,##0.00\ &quot;DM&quot;;[Red]\-#,##0.00\ &quot;DM&quot;"/>
    <numFmt numFmtId="215" formatCode="General_)"/>
    <numFmt numFmtId="216" formatCode="[Red]#,##0"/>
    <numFmt numFmtId="217" formatCode="_ * #,##0_ ;_ * &quot;₩&quot;&quot;₩&quot;&quot;₩&quot;&quot;₩&quot;\-#,##0_ ;_ * &quot;-&quot;_ ;_ @_ "/>
    <numFmt numFmtId="218" formatCode="_-* #,##0.0000000_-;\-* #,##0.0000000_-;_-* &quot;-&quot;_-;_-@_-"/>
    <numFmt numFmtId="219" formatCode="_-* #,##0.000000_-;\-* #,##0.000000_-;_-* &quot;-&quot;??_-;_-@_-"/>
  </numFmts>
  <fonts count="10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08서울남산체 B"/>
      <family val="1"/>
      <charset val="129"/>
    </font>
    <font>
      <sz val="11"/>
      <name val="돋움체"/>
      <family val="3"/>
      <charset val="129"/>
    </font>
    <font>
      <b/>
      <sz val="28"/>
      <name val="돋움체"/>
      <family val="3"/>
      <charset val="129"/>
    </font>
    <font>
      <sz val="8"/>
      <name val="돋움"/>
      <family val="3"/>
      <charset val="129"/>
    </font>
    <font>
      <sz val="28"/>
      <name val="돋움체"/>
      <family val="3"/>
      <charset val="129"/>
    </font>
    <font>
      <b/>
      <sz val="16"/>
      <name val="돋움체"/>
      <family val="3"/>
      <charset val="129"/>
    </font>
    <font>
      <b/>
      <sz val="22"/>
      <name val="돋움체"/>
      <family val="3"/>
      <charset val="129"/>
    </font>
    <font>
      <sz val="22"/>
      <name val="돋움체"/>
      <family val="3"/>
      <charset val="129"/>
    </font>
    <font>
      <b/>
      <sz val="24"/>
      <name val="돋움체"/>
      <family val="3"/>
      <charset val="129"/>
    </font>
    <font>
      <sz val="16"/>
      <name val="돋움체"/>
      <family val="3"/>
      <charset val="129"/>
    </font>
    <font>
      <b/>
      <sz val="14"/>
      <name val="돋움체"/>
      <family val="3"/>
      <charset val="129"/>
    </font>
    <font>
      <b/>
      <sz val="12"/>
      <name val="돋움체"/>
      <family val="3"/>
      <charset val="129"/>
    </font>
    <font>
      <sz val="12"/>
      <name val="돋움체"/>
      <family val="3"/>
      <charset val="129"/>
    </font>
    <font>
      <sz val="18"/>
      <name val="돋움체"/>
      <family val="3"/>
      <charset val="129"/>
    </font>
    <font>
      <sz val="22"/>
      <name val="08서울남산체 B"/>
      <family val="1"/>
      <charset val="129"/>
    </font>
    <font>
      <b/>
      <sz val="14"/>
      <name val="08서울남산체 B"/>
      <family val="1"/>
      <charset val="129"/>
    </font>
    <font>
      <sz val="12"/>
      <name val="바탕체"/>
      <family val="1"/>
      <charset val="129"/>
    </font>
    <font>
      <sz val="10"/>
      <name val="MS Sans Serif"/>
      <family val="2"/>
    </font>
    <font>
      <sz val="10"/>
      <name val="바탕체"/>
      <family val="1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0"/>
      <name val="Arial"/>
      <family val="2"/>
    </font>
    <font>
      <sz val="10"/>
      <name val="Helv"/>
      <family val="2"/>
    </font>
    <font>
      <sz val="10"/>
      <name val="굴림체"/>
      <family val="3"/>
      <charset val="129"/>
    </font>
    <font>
      <sz val="10"/>
      <name val="Book Antiqua"/>
      <family val="1"/>
    </font>
    <font>
      <sz val="12"/>
      <name val="Times New Roman"/>
      <family val="1"/>
    </font>
    <font>
      <sz val="1"/>
      <color indexed="8"/>
      <name val="Courier"/>
      <family val="3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¹UAAA¼"/>
      <family val="1"/>
      <charset val="129"/>
    </font>
    <font>
      <sz val="12"/>
      <name val="¹ÙÅÁÃ¼"/>
      <family val="1"/>
      <charset val="129"/>
    </font>
    <font>
      <sz val="12"/>
      <name val="ⓒoUAAA¨u"/>
      <family val="1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2"/>
      <name val="System"/>
      <family val="2"/>
      <charset val="129"/>
    </font>
    <font>
      <sz val="8"/>
      <name val="¹UAAA¼"/>
      <family val="1"/>
    </font>
    <font>
      <sz val="10"/>
      <name val="¹ÙÅÁÃ¼"/>
      <family val="3"/>
      <charset val="129"/>
    </font>
    <font>
      <sz val="12"/>
      <name val="¹UAAA¼"/>
      <family val="1"/>
    </font>
    <font>
      <sz val="12"/>
      <name val="¹ÙÅÁÃ¼"/>
      <family val="1"/>
    </font>
    <font>
      <sz val="12"/>
      <name val="±¼¸²A¼"/>
      <family val="3"/>
      <charset val="129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b/>
      <sz val="9"/>
      <name val="Helv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b/>
      <sz val="9.5"/>
      <name val="Courier"/>
      <family val="3"/>
    </font>
    <font>
      <b/>
      <sz val="10"/>
      <name val="Arial"/>
      <family val="2"/>
    </font>
    <font>
      <b/>
      <sz val="9.85"/>
      <name val="Times New Roman"/>
      <family val="1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0"/>
      <name val="Univers (WN)"/>
      <family val="2"/>
    </font>
    <font>
      <sz val="10"/>
      <color indexed="12"/>
      <name val="Arial"/>
      <family val="2"/>
    </font>
    <font>
      <u/>
      <sz val="10"/>
      <color indexed="12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2"/>
      <name val="Times New Roman"/>
      <family val="1"/>
    </font>
    <font>
      <sz val="12"/>
      <name val="宋体"/>
      <family val="3"/>
      <charset val="129"/>
    </font>
    <font>
      <sz val="7"/>
      <name val="Small Fonts"/>
      <family val="2"/>
    </font>
    <font>
      <b/>
      <sz val="12"/>
      <name val="바탕체"/>
      <family val="1"/>
      <charset val="129"/>
    </font>
    <font>
      <b/>
      <sz val="12"/>
      <name val="Helvetica"/>
      <family val="2"/>
    </font>
    <font>
      <sz val="10"/>
      <name val="Tms Rmn"/>
      <family val="1"/>
    </font>
    <font>
      <sz val="8"/>
      <name val="Helv"/>
      <family val="2"/>
    </font>
    <font>
      <b/>
      <sz val="8"/>
      <name val="Times New Roman"/>
      <family val="1"/>
    </font>
    <font>
      <b/>
      <sz val="11"/>
      <name val="Helv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b/>
      <sz val="10"/>
      <name val="Helvetica"/>
      <family val="2"/>
    </font>
    <font>
      <sz val="8"/>
      <name val="Arial"/>
      <family val="2"/>
    </font>
    <font>
      <sz val="8"/>
      <color indexed="12"/>
      <name val="Arial"/>
      <family val="2"/>
    </font>
    <font>
      <u/>
      <sz val="10"/>
      <color indexed="36"/>
      <name val="Arial"/>
      <family val="2"/>
    </font>
    <font>
      <sz val="12"/>
      <name val="명조"/>
      <family val="3"/>
      <charset val="129"/>
    </font>
    <font>
      <sz val="12"/>
      <name val="Courier"/>
      <family val="3"/>
    </font>
    <font>
      <sz val="11"/>
      <name val="굴림체"/>
      <family val="3"/>
      <charset val="129"/>
    </font>
    <font>
      <sz val="9"/>
      <color indexed="8"/>
      <name val="굴림체"/>
      <family val="3"/>
      <charset val="129"/>
    </font>
    <font>
      <sz val="10"/>
      <name val="바탕"/>
      <family val="1"/>
      <charset val="129"/>
    </font>
    <font>
      <u/>
      <sz val="12"/>
      <color indexed="36"/>
      <name val="바탕체"/>
      <family val="1"/>
      <charset val="129"/>
    </font>
    <font>
      <sz val="10"/>
      <name val="굃굍 굊긕긘긞긏"/>
      <family val="1"/>
      <charset val="129"/>
    </font>
    <font>
      <sz val="11"/>
      <name val="바탕체"/>
      <family val="1"/>
      <charset val="129"/>
    </font>
    <font>
      <sz val="10"/>
      <name val="돋움체"/>
      <family val="3"/>
      <charset val="129"/>
    </font>
    <font>
      <b/>
      <sz val="10"/>
      <name val="바탕체"/>
      <family val="1"/>
      <charset val="129"/>
    </font>
    <font>
      <b/>
      <sz val="18"/>
      <name val="바탕체"/>
      <family val="1"/>
      <charset val="129"/>
    </font>
    <font>
      <sz val="12"/>
      <name val="돋움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b/>
      <sz val="10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62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1" fillId="0" borderId="17">
      <alignment horizontal="center"/>
    </xf>
    <xf numFmtId="0" fontId="31" fillId="0" borderId="17">
      <alignment horizontal="center"/>
    </xf>
    <xf numFmtId="0" fontId="32" fillId="0" borderId="18">
      <alignment horizontal="centerContinuous" vertical="center"/>
    </xf>
    <xf numFmtId="3" fontId="26" fillId="0" borderId="19"/>
    <xf numFmtId="182" fontId="30" fillId="0" borderId="0">
      <alignment vertical="center"/>
    </xf>
    <xf numFmtId="4" fontId="30" fillId="0" borderId="0">
      <alignment vertical="center"/>
    </xf>
    <xf numFmtId="183" fontId="30" fillId="0" borderId="0">
      <alignment vertical="center"/>
    </xf>
    <xf numFmtId="3" fontId="26" fillId="0" borderId="19"/>
    <xf numFmtId="0" fontId="33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0" fontId="30" fillId="0" borderId="0"/>
    <xf numFmtId="0" fontId="30" fillId="0" borderId="0"/>
    <xf numFmtId="0" fontId="35" fillId="0" borderId="0"/>
    <xf numFmtId="0" fontId="35" fillId="0" borderId="0" applyNumberFormat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36" fillId="0" borderId="0"/>
    <xf numFmtId="0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 applyFont="0" applyFill="0" applyBorder="0" applyAlignment="0" applyProtection="0"/>
    <xf numFmtId="0" fontId="31" fillId="0" borderId="0"/>
    <xf numFmtId="0" fontId="35" fillId="0" borderId="0"/>
    <xf numFmtId="0" fontId="35" fillId="0" borderId="0"/>
    <xf numFmtId="0" fontId="30" fillId="0" borderId="0"/>
    <xf numFmtId="0" fontId="30" fillId="0" borderId="0"/>
    <xf numFmtId="44" fontId="13" fillId="0" borderId="0" applyFont="0" applyFill="0" applyBorder="0" applyAlignment="0" applyProtection="0"/>
    <xf numFmtId="37" fontId="30" fillId="0" borderId="0"/>
    <xf numFmtId="42" fontId="13" fillId="0" borderId="0" applyFont="0" applyFill="0" applyBorder="0" applyAlignment="0" applyProtection="0"/>
    <xf numFmtId="0" fontId="35" fillId="0" borderId="0"/>
    <xf numFmtId="0" fontId="13" fillId="0" borderId="0"/>
    <xf numFmtId="0" fontId="37" fillId="0" borderId="0" applyFont="0" applyFill="0" applyBorder="0" applyAlignment="0" applyProtection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184" fontId="38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0" fillId="0" borderId="0"/>
    <xf numFmtId="0" fontId="31" fillId="0" borderId="0"/>
    <xf numFmtId="0" fontId="13" fillId="0" borderId="0"/>
    <xf numFmtId="184" fontId="38" fillId="0" borderId="0" applyFont="0" applyFill="0" applyBorder="0" applyAlignment="0" applyProtection="0"/>
    <xf numFmtId="0" fontId="35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30" fillId="0" borderId="0" applyFont="0" applyFill="0" applyBorder="0" applyAlignment="0" applyProtection="0"/>
    <xf numFmtId="0" fontId="37" fillId="0" borderId="0"/>
    <xf numFmtId="0" fontId="37" fillId="0" borderId="0"/>
    <xf numFmtId="0" fontId="31" fillId="0" borderId="0"/>
    <xf numFmtId="0" fontId="31" fillId="0" borderId="0"/>
    <xf numFmtId="0" fontId="35" fillId="0" borderId="0"/>
    <xf numFmtId="0" fontId="36" fillId="0" borderId="0"/>
    <xf numFmtId="0" fontId="30" fillId="0" borderId="0"/>
    <xf numFmtId="0" fontId="37" fillId="0" borderId="0"/>
    <xf numFmtId="0" fontId="31" fillId="0" borderId="0"/>
    <xf numFmtId="0" fontId="13" fillId="0" borderId="0"/>
    <xf numFmtId="0" fontId="31" fillId="0" borderId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5" fillId="0" borderId="0"/>
    <xf numFmtId="0" fontId="36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4" fontId="38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35" fillId="0" borderId="0"/>
    <xf numFmtId="0" fontId="36" fillId="0" borderId="0"/>
    <xf numFmtId="0" fontId="35" fillId="0" borderId="0"/>
    <xf numFmtId="0" fontId="31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9" fillId="0" borderId="0"/>
    <xf numFmtId="0" fontId="33" fillId="0" borderId="0">
      <alignment vertical="center"/>
    </xf>
    <xf numFmtId="0" fontId="33" fillId="0" borderId="0">
      <alignment vertical="center"/>
    </xf>
    <xf numFmtId="185" fontId="40" fillId="0" borderId="0">
      <protection locked="0"/>
    </xf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31" fillId="0" borderId="0"/>
    <xf numFmtId="9" fontId="32" fillId="0" borderId="0">
      <alignment vertical="center"/>
    </xf>
    <xf numFmtId="3" fontId="26" fillId="0" borderId="19"/>
    <xf numFmtId="0" fontId="32" fillId="0" borderId="0">
      <alignment vertical="center"/>
    </xf>
    <xf numFmtId="3" fontId="26" fillId="0" borderId="19"/>
    <xf numFmtId="10" fontId="32" fillId="0" borderId="0">
      <alignment vertical="center"/>
    </xf>
    <xf numFmtId="0" fontId="32" fillId="0" borderId="0">
      <alignment vertical="center"/>
    </xf>
    <xf numFmtId="188" fontId="13" fillId="0" borderId="0">
      <alignment vertical="center"/>
    </xf>
    <xf numFmtId="0" fontId="33" fillId="0" borderId="0"/>
    <xf numFmtId="0" fontId="35" fillId="0" borderId="0" applyNumberFormat="0" applyFill="0" applyBorder="0" applyAlignment="0" applyProtection="0"/>
    <xf numFmtId="185" fontId="41" fillId="0" borderId="0">
      <protection locked="0"/>
    </xf>
    <xf numFmtId="0" fontId="30" fillId="0" borderId="0"/>
    <xf numFmtId="0" fontId="30" fillId="0" borderId="20">
      <alignment horizontal="center"/>
    </xf>
    <xf numFmtId="9" fontId="30" fillId="0" borderId="0">
      <protection locked="0"/>
    </xf>
    <xf numFmtId="0" fontId="42" fillId="0" borderId="21">
      <alignment horizontal="center" vertical="center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33" fillId="4" borderId="22">
      <alignment horizontal="center" vertical="center"/>
    </xf>
    <xf numFmtId="185" fontId="41" fillId="0" borderId="0">
      <protection locked="0"/>
    </xf>
    <xf numFmtId="185" fontId="41" fillId="0" borderId="0">
      <protection locked="0"/>
    </xf>
    <xf numFmtId="0" fontId="43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4" fillId="0" borderId="0" applyFont="0" applyFill="0" applyBorder="0" applyAlignment="0" applyProtection="0"/>
    <xf numFmtId="191" fontId="43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92" fontId="4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4" fillId="0" borderId="0" applyFont="0" applyFill="0" applyBorder="0" applyAlignment="0" applyProtection="0"/>
    <xf numFmtId="193" fontId="43" fillId="0" borderId="0" applyFont="0" applyFill="0" applyBorder="0" applyAlignment="0" applyProtection="0"/>
    <xf numFmtId="192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31" fillId="0" borderId="0"/>
    <xf numFmtId="0" fontId="43" fillId="0" borderId="0"/>
    <xf numFmtId="0" fontId="46" fillId="0" borderId="0">
      <alignment horizontal="center" wrapText="1"/>
      <protection locked="0"/>
    </xf>
    <xf numFmtId="185" fontId="41" fillId="0" borderId="0">
      <protection locked="0"/>
    </xf>
    <xf numFmtId="185" fontId="41" fillId="0" borderId="0">
      <protection locked="0"/>
    </xf>
    <xf numFmtId="0" fontId="47" fillId="0" borderId="0" applyFont="0" applyFill="0" applyBorder="0" applyAlignment="0" applyProtection="0"/>
    <xf numFmtId="184" fontId="4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4" fillId="0" borderId="0" applyFont="0" applyFill="0" applyBorder="0" applyAlignment="0" applyProtection="0"/>
    <xf numFmtId="195" fontId="13" fillId="0" borderId="0" applyFont="0" applyFill="0" applyBorder="0" applyAlignment="0" applyProtection="0"/>
    <xf numFmtId="184" fontId="44" fillId="0" borderId="0" applyFont="0" applyFill="0" applyBorder="0" applyAlignment="0" applyProtection="0"/>
    <xf numFmtId="0" fontId="43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4" fillId="0" borderId="0" applyFont="0" applyFill="0" applyBorder="0" applyAlignment="0" applyProtection="0"/>
    <xf numFmtId="197" fontId="13" fillId="0" borderId="0" applyFont="0" applyFill="0" applyBorder="0" applyAlignment="0" applyProtection="0"/>
    <xf numFmtId="196" fontId="4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48" fillId="0" borderId="0"/>
    <xf numFmtId="185" fontId="41" fillId="0" borderId="0">
      <protection locked="0"/>
    </xf>
    <xf numFmtId="0" fontId="49" fillId="0" borderId="0"/>
    <xf numFmtId="0" fontId="50" fillId="0" borderId="0"/>
    <xf numFmtId="0" fontId="43" fillId="0" borderId="0"/>
    <xf numFmtId="0" fontId="44" fillId="0" borderId="0"/>
    <xf numFmtId="0" fontId="51" fillId="0" borderId="0"/>
    <xf numFmtId="0" fontId="52" fillId="0" borderId="0"/>
    <xf numFmtId="0" fontId="51" fillId="0" borderId="0"/>
    <xf numFmtId="0" fontId="52" fillId="0" borderId="0"/>
    <xf numFmtId="0" fontId="51" fillId="0" borderId="0"/>
    <xf numFmtId="0" fontId="52" fillId="0" borderId="0"/>
    <xf numFmtId="0" fontId="43" fillId="0" borderId="0"/>
    <xf numFmtId="0" fontId="44" fillId="0" borderId="0"/>
    <xf numFmtId="0" fontId="51" fillId="0" borderId="0"/>
    <xf numFmtId="0" fontId="52" fillId="0" borderId="0"/>
    <xf numFmtId="0" fontId="51" fillId="0" borderId="0"/>
    <xf numFmtId="0" fontId="52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51" fillId="0" borderId="0"/>
    <xf numFmtId="0" fontId="52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51" fillId="0" borderId="0"/>
    <xf numFmtId="0" fontId="52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51" fillId="0" borderId="0"/>
    <xf numFmtId="0" fontId="52" fillId="0" borderId="0"/>
    <xf numFmtId="0" fontId="53" fillId="0" borderId="0"/>
    <xf numFmtId="0" fontId="13" fillId="0" borderId="0" applyFill="0" applyBorder="0" applyAlignment="0"/>
    <xf numFmtId="0" fontId="35" fillId="0" borderId="0"/>
    <xf numFmtId="0" fontId="54" fillId="0" borderId="0" applyNumberFormat="0" applyFill="0" applyBorder="0" applyAlignment="0" applyProtection="0">
      <alignment vertical="top"/>
      <protection locked="0"/>
    </xf>
    <xf numFmtId="4" fontId="40" fillId="0" borderId="0">
      <protection locked="0"/>
    </xf>
    <xf numFmtId="0" fontId="31" fillId="0" borderId="0" applyFont="0" applyFill="0" applyBorder="0" applyAlignment="0" applyProtection="0"/>
    <xf numFmtId="198" fontId="55" fillId="0" borderId="0"/>
    <xf numFmtId="43" fontId="35" fillId="0" borderId="0" applyFont="0" applyFill="0" applyBorder="0" applyAlignment="0" applyProtection="0"/>
    <xf numFmtId="199" fontId="15" fillId="0" borderId="0">
      <protection locked="0"/>
    </xf>
    <xf numFmtId="0" fontId="56" fillId="0" borderId="0" applyNumberFormat="0" applyAlignment="0">
      <alignment horizontal="left"/>
    </xf>
    <xf numFmtId="0" fontId="57" fillId="0" borderId="0" applyNumberFormat="0" applyAlignment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00" fontId="15" fillId="0" borderId="0">
      <protection locked="0"/>
    </xf>
    <xf numFmtId="0" fontId="31" fillId="0" borderId="0" applyFont="0" applyFill="0" applyBorder="0" applyAlignment="0" applyProtection="0"/>
    <xf numFmtId="201" fontId="58" fillId="0" borderId="19" applyFill="0" applyBorder="0" applyAlignment="0"/>
    <xf numFmtId="202" fontId="13" fillId="0" borderId="0" applyFont="0" applyFill="0" applyBorder="0" applyAlignment="0" applyProtection="0"/>
    <xf numFmtId="203" fontId="15" fillId="0" borderId="0">
      <protection locked="0"/>
    </xf>
    <xf numFmtId="204" fontId="26" fillId="0" borderId="0"/>
    <xf numFmtId="0" fontId="40" fillId="0" borderId="0">
      <protection locked="0"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05" fontId="13" fillId="0" borderId="0"/>
    <xf numFmtId="0" fontId="59" fillId="0" borderId="0" applyNumberFormat="0" applyAlignment="0">
      <alignment horizontal="left"/>
    </xf>
    <xf numFmtId="206" fontId="13" fillId="0" borderId="0" applyFont="0" applyFill="0" applyBorder="0" applyAlignment="0" applyProtection="0"/>
    <xf numFmtId="0" fontId="40" fillId="0" borderId="0">
      <protection locked="0"/>
    </xf>
    <xf numFmtId="0" fontId="40" fillId="0" borderId="0">
      <protection locked="0"/>
    </xf>
    <xf numFmtId="0" fontId="6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60" fillId="0" borderId="0">
      <protection locked="0"/>
    </xf>
    <xf numFmtId="207" fontId="15" fillId="0" borderId="0">
      <protection locked="0"/>
    </xf>
    <xf numFmtId="38" fontId="61" fillId="5" borderId="0" applyNumberFormat="0" applyBorder="0" applyAlignment="0" applyProtection="0"/>
    <xf numFmtId="0" fontId="62" fillId="0" borderId="0"/>
    <xf numFmtId="0" fontId="63" fillId="0" borderId="0">
      <alignment horizontal="left"/>
    </xf>
    <xf numFmtId="0" fontId="64" fillId="0" borderId="23" applyNumberFormat="0" applyAlignment="0" applyProtection="0">
      <alignment horizontal="left" vertical="center"/>
    </xf>
    <xf numFmtId="0" fontId="64" fillId="0" borderId="24">
      <alignment horizontal="left" vertical="center"/>
    </xf>
    <xf numFmtId="0" fontId="40" fillId="0" borderId="0">
      <protection locked="0"/>
    </xf>
    <xf numFmtId="0" fontId="40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66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8" fillId="0" borderId="0" applyNumberFormat="0" applyFill="0" applyBorder="0" applyAlignment="0" applyProtection="0"/>
    <xf numFmtId="10" fontId="61" fillId="5" borderId="19" applyNumberFormat="0" applyBorder="0" applyAlignment="0" applyProtection="0"/>
    <xf numFmtId="208" fontId="69" fillId="6" borderId="0"/>
    <xf numFmtId="208" fontId="70" fillId="7" borderId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71" fillId="0" borderId="26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72" fillId="0" borderId="0" applyFont="0" applyFill="0" applyBorder="0" applyAlignment="0" applyProtection="0"/>
    <xf numFmtId="37" fontId="73" fillId="0" borderId="0"/>
    <xf numFmtId="0" fontId="26" fillId="0" borderId="27" applyNumberFormat="0" applyFont="0" applyBorder="0" applyProtection="0">
      <alignment horizontal="center" vertical="center"/>
    </xf>
    <xf numFmtId="0" fontId="35" fillId="0" borderId="0" applyNumberFormat="0" applyFill="0" applyBorder="0" applyAlignment="0" applyProtection="0"/>
    <xf numFmtId="0" fontId="7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0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0" fontId="75" fillId="0" borderId="0"/>
    <xf numFmtId="14" fontId="46" fillId="0" borderId="0">
      <alignment horizontal="center" wrapText="1"/>
      <protection locked="0"/>
    </xf>
    <xf numFmtId="209" fontId="15" fillId="0" borderId="0">
      <protection locked="0"/>
    </xf>
    <xf numFmtId="10" fontId="35" fillId="0" borderId="0" applyFont="0" applyFill="0" applyBorder="0" applyAlignment="0" applyProtection="0"/>
    <xf numFmtId="210" fontId="40" fillId="0" borderId="0">
      <protection locked="0"/>
    </xf>
    <xf numFmtId="211" fontId="76" fillId="0" borderId="0"/>
    <xf numFmtId="0" fontId="75" fillId="0" borderId="0" applyNumberFormat="0" applyFill="0" applyBorder="0">
      <alignment horizontal="left"/>
    </xf>
    <xf numFmtId="0" fontId="31" fillId="0" borderId="0" applyNumberFormat="0" applyFont="0" applyFill="0" applyBorder="0" applyAlignment="0" applyProtection="0">
      <alignment horizontal="left"/>
    </xf>
    <xf numFmtId="30" fontId="77" fillId="0" borderId="0" applyNumberFormat="0" applyFill="0" applyBorder="0" applyAlignment="0" applyProtection="0">
      <alignment horizontal="left"/>
    </xf>
    <xf numFmtId="0" fontId="31" fillId="0" borderId="0"/>
    <xf numFmtId="0" fontId="78" fillId="0" borderId="0">
      <alignment horizontal="center" vertical="center"/>
    </xf>
    <xf numFmtId="0" fontId="79" fillId="0" borderId="0"/>
    <xf numFmtId="40" fontId="80" fillId="0" borderId="0" applyBorder="0">
      <alignment horizontal="right"/>
    </xf>
    <xf numFmtId="0" fontId="81" fillId="8" borderId="0">
      <alignment horizontal="centerContinuous"/>
    </xf>
    <xf numFmtId="0" fontId="82" fillId="0" borderId="0" applyFill="0" applyBorder="0" applyProtection="0">
      <alignment horizontal="centerContinuous" vertical="center"/>
    </xf>
    <xf numFmtId="0" fontId="33" fillId="5" borderId="0" applyFill="0" applyBorder="0" applyProtection="0">
      <alignment horizontal="center" vertical="center"/>
    </xf>
    <xf numFmtId="0" fontId="40" fillId="0" borderId="28">
      <protection locked="0"/>
    </xf>
    <xf numFmtId="0" fontId="83" fillId="0" borderId="0"/>
    <xf numFmtId="37" fontId="84" fillId="9" borderId="0" applyNumberFormat="0" applyBorder="0" applyAlignment="0" applyProtection="0"/>
    <xf numFmtId="37" fontId="84" fillId="0" borderId="0"/>
    <xf numFmtId="3" fontId="85" fillId="0" borderId="25" applyProtection="0"/>
    <xf numFmtId="212" fontId="30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38" fontId="33" fillId="0" borderId="0"/>
    <xf numFmtId="0" fontId="30" fillId="0" borderId="0">
      <protection locked="0"/>
    </xf>
    <xf numFmtId="0" fontId="65" fillId="0" borderId="0">
      <protection locked="0"/>
    </xf>
    <xf numFmtId="0" fontId="65" fillId="0" borderId="0">
      <protection locked="0"/>
    </xf>
    <xf numFmtId="0" fontId="87" fillId="0" borderId="0"/>
    <xf numFmtId="215" fontId="88" fillId="0" borderId="0"/>
    <xf numFmtId="215" fontId="88" fillId="0" borderId="0"/>
    <xf numFmtId="215" fontId="88" fillId="0" borderId="0"/>
    <xf numFmtId="215" fontId="88" fillId="0" borderId="0"/>
    <xf numFmtId="215" fontId="88" fillId="0" borderId="0"/>
    <xf numFmtId="215" fontId="88" fillId="0" borderId="0"/>
    <xf numFmtId="215" fontId="88" fillId="0" borderId="0"/>
    <xf numFmtId="215" fontId="88" fillId="0" borderId="0"/>
    <xf numFmtId="215" fontId="88" fillId="0" borderId="0"/>
    <xf numFmtId="215" fontId="88" fillId="0" borderId="0"/>
    <xf numFmtId="215" fontId="88" fillId="0" borderId="0"/>
    <xf numFmtId="38" fontId="89" fillId="0" borderId="0"/>
    <xf numFmtId="0" fontId="90" fillId="0" borderId="0" applyFont="0" applyBorder="0" applyAlignment="0">
      <alignment horizontal="left" vertical="center"/>
    </xf>
    <xf numFmtId="0" fontId="91" fillId="0" borderId="29" applyFill="0"/>
    <xf numFmtId="0" fontId="40" fillId="0" borderId="0">
      <protection locked="0"/>
    </xf>
    <xf numFmtId="3" fontId="31" fillId="0" borderId="30">
      <alignment horizontal="center"/>
    </xf>
    <xf numFmtId="0" fontId="30" fillId="10" borderId="0">
      <alignment horizontal="left"/>
    </xf>
    <xf numFmtId="0" fontId="40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37" fontId="40" fillId="0" borderId="0">
      <protection locked="0"/>
    </xf>
    <xf numFmtId="9" fontId="89" fillId="5" borderId="0" applyFill="0" applyBorder="0" applyProtection="0">
      <alignment horizontal="right"/>
    </xf>
    <xf numFmtId="10" fontId="89" fillId="0" borderId="0" applyFill="0" applyBorder="0" applyProtection="0">
      <alignment horizontal="right"/>
    </xf>
    <xf numFmtId="9" fontId="13" fillId="0" borderId="0" applyFont="0" applyFill="0" applyBorder="0" applyAlignment="0" applyProtection="0">
      <alignment vertical="center"/>
    </xf>
    <xf numFmtId="0" fontId="93" fillId="0" borderId="0"/>
    <xf numFmtId="216" fontId="87" fillId="0" borderId="31" applyBorder="0"/>
    <xf numFmtId="38" fontId="94" fillId="0" borderId="0">
      <alignment vertical="center" wrapText="1"/>
    </xf>
    <xf numFmtId="3" fontId="95" fillId="0" borderId="19"/>
    <xf numFmtId="0" fontId="95" fillId="0" borderId="19"/>
    <xf numFmtId="3" fontId="95" fillId="0" borderId="32"/>
    <xf numFmtId="3" fontId="95" fillId="0" borderId="33"/>
    <xf numFmtId="0" fontId="96" fillId="0" borderId="19"/>
    <xf numFmtId="0" fontId="97" fillId="0" borderId="0">
      <alignment horizontal="center"/>
    </xf>
    <xf numFmtId="0" fontId="74" fillId="0" borderId="34">
      <alignment horizontal="center"/>
    </xf>
    <xf numFmtId="0" fontId="98" fillId="0" borderId="19" applyFont="0" applyFill="0" applyBorder="0" applyAlignment="0" applyProtection="0"/>
    <xf numFmtId="0" fontId="99" fillId="0" borderId="0">
      <alignment vertical="center"/>
    </xf>
    <xf numFmtId="0" fontId="100" fillId="0" borderId="0">
      <alignment vertical="center"/>
    </xf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01" fillId="0" borderId="0" applyFont="0" applyFill="0" applyBorder="0" applyAlignment="0" applyProtection="0">
      <alignment vertical="center"/>
    </xf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2" fillId="0" borderId="2"/>
    <xf numFmtId="4" fontId="40" fillId="0" borderId="0">
      <protection locked="0"/>
    </xf>
    <xf numFmtId="0" fontId="30" fillId="0" borderId="0">
      <protection locked="0"/>
    </xf>
    <xf numFmtId="0" fontId="30" fillId="0" borderId="0">
      <alignment vertical="center"/>
    </xf>
    <xf numFmtId="0" fontId="27" fillId="0" borderId="0">
      <alignment horizontal="centerContinuous" vertical="center"/>
    </xf>
    <xf numFmtId="0" fontId="30" fillId="0" borderId="19">
      <alignment horizontal="distributed" vertical="center" justifyLastLine="1"/>
    </xf>
    <xf numFmtId="0" fontId="30" fillId="0" borderId="31">
      <alignment horizontal="distributed" vertical="top" justifyLastLine="1"/>
    </xf>
    <xf numFmtId="0" fontId="30" fillId="0" borderId="29">
      <alignment horizontal="distributed" justifyLastLine="1"/>
    </xf>
    <xf numFmtId="184" fontId="19" fillId="0" borderId="0">
      <alignment vertical="center"/>
    </xf>
    <xf numFmtId="0" fontId="30" fillId="0" borderId="0"/>
    <xf numFmtId="37" fontId="40" fillId="0" borderId="0">
      <protection locked="0"/>
    </xf>
    <xf numFmtId="0" fontId="30" fillId="0" borderId="0" applyFont="0" applyFill="0" applyBorder="0" applyAlignment="0" applyProtection="0"/>
    <xf numFmtId="37" fontId="40" fillId="0" borderId="0">
      <protection locked="0"/>
    </xf>
    <xf numFmtId="41" fontId="13" fillId="0" borderId="0" applyFont="0" applyFill="0" applyBorder="0" applyAlignment="0" applyProtection="0"/>
    <xf numFmtId="217" fontId="35" fillId="0" borderId="19"/>
    <xf numFmtId="192" fontId="13" fillId="5" borderId="0" applyFill="0" applyBorder="0" applyProtection="0">
      <alignment horizontal="right"/>
    </xf>
    <xf numFmtId="9" fontId="42" fillId="0" borderId="0"/>
    <xf numFmtId="218" fontId="13" fillId="0" borderId="0" applyFont="0" applyFill="0" applyBorder="0" applyAlignment="0" applyProtection="0"/>
    <xf numFmtId="178" fontId="15" fillId="0" borderId="19">
      <alignment vertical="center"/>
    </xf>
    <xf numFmtId="219" fontId="13" fillId="0" borderId="0" applyFont="0" applyFill="0" applyBorder="0" applyAlignment="0" applyProtection="0"/>
    <xf numFmtId="0" fontId="33" fillId="0" borderId="0"/>
    <xf numFmtId="0" fontId="30" fillId="0" borderId="0" applyFont="0" applyFill="0" applyBorder="0" applyAlignment="0" applyProtection="0"/>
    <xf numFmtId="37" fontId="40" fillId="0" borderId="0">
      <protection locked="0"/>
    </xf>
    <xf numFmtId="37" fontId="40" fillId="0" borderId="0">
      <protection locked="0"/>
    </xf>
    <xf numFmtId="42" fontId="13" fillId="0" borderId="0" applyFont="0" applyFill="0" applyBorder="0" applyAlignment="0" applyProtection="0">
      <alignment vertical="center"/>
    </xf>
    <xf numFmtId="0" fontId="30" fillId="0" borderId="0">
      <protection locked="0"/>
    </xf>
    <xf numFmtId="37" fontId="40" fillId="0" borderId="0">
      <protection locked="0"/>
    </xf>
    <xf numFmtId="0" fontId="26" fillId="0" borderId="29">
      <alignment horizontal="distributed" justifyLastLine="1"/>
    </xf>
    <xf numFmtId="0" fontId="26" fillId="0" borderId="35">
      <alignment horizontal="distributed" vertical="center" justifyLastLine="1"/>
    </xf>
    <xf numFmtId="0" fontId="26" fillId="0" borderId="36">
      <alignment horizontal="distributed" vertical="top" justifyLastLine="1"/>
    </xf>
    <xf numFmtId="0" fontId="13" fillId="0" borderId="0"/>
    <xf numFmtId="0" fontId="13" fillId="0" borderId="0">
      <alignment vertical="center"/>
    </xf>
    <xf numFmtId="0" fontId="101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0" fillId="0" borderId="1">
      <alignment vertical="center" wrapText="1"/>
    </xf>
    <xf numFmtId="0" fontId="30" fillId="0" borderId="0"/>
    <xf numFmtId="0" fontId="42" fillId="0" borderId="21">
      <alignment horizontal="center" vertical="center"/>
    </xf>
    <xf numFmtId="0" fontId="40" fillId="0" borderId="10">
      <protection locked="0"/>
    </xf>
    <xf numFmtId="0" fontId="30" fillId="0" borderId="0">
      <protection locked="0"/>
    </xf>
    <xf numFmtId="0" fontId="30" fillId="0" borderId="0">
      <protection locked="0"/>
    </xf>
  </cellStyleXfs>
  <cellXfs count="163">
    <xf numFmtId="0" fontId="0" fillId="0" borderId="0" xfId="0">
      <alignment vertical="center"/>
    </xf>
    <xf numFmtId="0" fontId="3" fillId="0" borderId="0" xfId="0" applyFont="1">
      <alignment vertical="center"/>
    </xf>
    <xf numFmtId="41" fontId="4" fillId="0" borderId="0" xfId="1" applyFont="1">
      <alignment vertical="center"/>
    </xf>
    <xf numFmtId="41" fontId="4" fillId="2" borderId="1" xfId="1" applyFont="1" applyFill="1" applyBorder="1" applyAlignment="1">
      <alignment horizontal="center" vertical="center"/>
    </xf>
    <xf numFmtId="41" fontId="4" fillId="0" borderId="1" xfId="1" applyFont="1" applyBorder="1">
      <alignment vertical="center"/>
    </xf>
    <xf numFmtId="176" fontId="4" fillId="0" borderId="1" xfId="1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3" fillId="0" borderId="1" xfId="1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76" fontId="4" fillId="3" borderId="1" xfId="1" applyNumberFormat="1" applyFont="1" applyFill="1" applyBorder="1">
      <alignment vertical="center"/>
    </xf>
    <xf numFmtId="41" fontId="4" fillId="3" borderId="1" xfId="1" applyFont="1" applyFill="1" applyBorder="1" applyAlignment="1">
      <alignment horizontal="center" vertical="center"/>
    </xf>
    <xf numFmtId="176" fontId="6" fillId="0" borderId="1" xfId="1" applyNumberFormat="1" applyFont="1" applyBorder="1">
      <alignment vertical="center"/>
    </xf>
    <xf numFmtId="9" fontId="4" fillId="0" borderId="1" xfId="1" applyNumberFormat="1" applyFont="1" applyBorder="1">
      <alignment vertical="center"/>
    </xf>
    <xf numFmtId="178" fontId="4" fillId="0" borderId="1" xfId="1" applyNumberFormat="1" applyFont="1" applyBorder="1">
      <alignment vertical="center"/>
    </xf>
    <xf numFmtId="41" fontId="7" fillId="0" borderId="1" xfId="1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7" fillId="0" borderId="1" xfId="1" applyNumberFormat="1" applyFont="1" applyBorder="1">
      <alignment vertical="center"/>
    </xf>
    <xf numFmtId="41" fontId="6" fillId="0" borderId="0" xfId="1" applyFont="1" applyAlignment="1">
      <alignment horizontal="left" vertical="center"/>
    </xf>
    <xf numFmtId="41" fontId="3" fillId="2" borderId="1" xfId="1" applyFont="1" applyFill="1" applyBorder="1" applyAlignment="1">
      <alignment horizontal="center" vertical="center"/>
    </xf>
    <xf numFmtId="41" fontId="3" fillId="0" borderId="1" xfId="1" applyFont="1" applyBorder="1" applyAlignment="1">
      <alignment horizontal="right" vertical="center"/>
    </xf>
    <xf numFmtId="41" fontId="3" fillId="0" borderId="1" xfId="1" applyFont="1" applyBorder="1" applyAlignment="1">
      <alignment horizontal="center" vertical="center"/>
    </xf>
    <xf numFmtId="41" fontId="3" fillId="0" borderId="0" xfId="1" applyFont="1" applyAlignment="1">
      <alignment horizontal="center" vertical="center"/>
    </xf>
    <xf numFmtId="9" fontId="3" fillId="0" borderId="1" xfId="1" applyNumberFormat="1" applyFont="1" applyBorder="1" applyAlignment="1">
      <alignment horizontal="center" vertical="center"/>
    </xf>
    <xf numFmtId="43" fontId="4" fillId="0" borderId="1" xfId="2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4" fillId="3" borderId="1" xfId="1" applyNumberFormat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41" fontId="4" fillId="3" borderId="1" xfId="1" applyFont="1" applyFill="1" applyBorder="1" applyAlignment="1">
      <alignment vertical="center" wrapText="1"/>
    </xf>
    <xf numFmtId="41" fontId="4" fillId="0" borderId="1" xfId="1" applyFont="1" applyBorder="1" applyAlignment="1">
      <alignment vertical="center" wrapText="1"/>
    </xf>
    <xf numFmtId="41" fontId="4" fillId="0" borderId="0" xfId="1" applyFont="1" applyAlignment="1">
      <alignment vertical="center" wrapText="1"/>
    </xf>
    <xf numFmtId="177" fontId="4" fillId="3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8" fontId="6" fillId="0" borderId="1" xfId="1" applyNumberFormat="1" applyFont="1" applyBorder="1">
      <alignment vertical="center"/>
    </xf>
    <xf numFmtId="176" fontId="6" fillId="3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3" fillId="0" borderId="1" xfId="0" applyFont="1" applyBorder="1">
      <alignment vertical="center"/>
    </xf>
    <xf numFmtId="176" fontId="8" fillId="0" borderId="1" xfId="1" applyNumberFormat="1" applyFont="1" applyBorder="1">
      <alignment vertical="center"/>
    </xf>
    <xf numFmtId="179" fontId="9" fillId="0" borderId="1" xfId="0" applyNumberFormat="1" applyFont="1" applyBorder="1">
      <alignment vertical="center"/>
    </xf>
    <xf numFmtId="180" fontId="4" fillId="0" borderId="1" xfId="1" applyNumberFormat="1" applyFont="1" applyBorder="1">
      <alignment vertical="center"/>
    </xf>
    <xf numFmtId="41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41" fontId="10" fillId="0" borderId="1" xfId="1" applyFont="1" applyBorder="1" applyAlignment="1">
      <alignment vertical="center" wrapText="1"/>
    </xf>
    <xf numFmtId="176" fontId="10" fillId="3" borderId="1" xfId="1" applyNumberFormat="1" applyFont="1" applyFill="1" applyBorder="1">
      <alignment vertical="center"/>
    </xf>
    <xf numFmtId="0" fontId="10" fillId="0" borderId="1" xfId="0" applyFont="1" applyBorder="1">
      <alignment vertical="center"/>
    </xf>
    <xf numFmtId="176" fontId="10" fillId="3" borderId="1" xfId="1" applyNumberFormat="1" applyFont="1" applyFill="1" applyBorder="1" applyAlignment="1">
      <alignment vertical="center"/>
    </xf>
    <xf numFmtId="41" fontId="10" fillId="3" borderId="1" xfId="1" applyFont="1" applyFill="1" applyBorder="1" applyAlignment="1">
      <alignment vertical="center" wrapText="1"/>
    </xf>
    <xf numFmtId="176" fontId="4" fillId="0" borderId="0" xfId="1" applyNumberFormat="1" applyFont="1" applyAlignment="1">
      <alignment vertical="center"/>
    </xf>
    <xf numFmtId="0" fontId="3" fillId="0" borderId="2" xfId="0" applyFont="1" applyBorder="1">
      <alignment vertical="center"/>
    </xf>
    <xf numFmtId="9" fontId="4" fillId="0" borderId="1" xfId="2" applyFont="1" applyBorder="1">
      <alignment vertical="center"/>
    </xf>
    <xf numFmtId="181" fontId="6" fillId="0" borderId="1" xfId="0" applyNumberFormat="1" applyFont="1" applyBorder="1" applyAlignment="1">
      <alignment horizontal="center" vertical="center"/>
    </xf>
    <xf numFmtId="181" fontId="4" fillId="0" borderId="1" xfId="1" applyNumberFormat="1" applyFont="1" applyBorder="1">
      <alignment vertical="center"/>
    </xf>
    <xf numFmtId="181" fontId="11" fillId="0" borderId="1" xfId="1" applyNumberFormat="1" applyFont="1" applyBorder="1">
      <alignment vertical="center"/>
    </xf>
    <xf numFmtId="181" fontId="8" fillId="0" borderId="1" xfId="1" applyNumberFormat="1" applyFont="1" applyBorder="1">
      <alignment vertical="center"/>
    </xf>
    <xf numFmtId="181" fontId="3" fillId="0" borderId="1" xfId="0" applyNumberFormat="1" applyFont="1" applyBorder="1">
      <alignment vertical="center"/>
    </xf>
    <xf numFmtId="181" fontId="7" fillId="0" borderId="1" xfId="1" applyNumberFormat="1" applyFont="1" applyBorder="1">
      <alignment vertical="center"/>
    </xf>
    <xf numFmtId="181" fontId="9" fillId="0" borderId="1" xfId="0" applyNumberFormat="1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43" fontId="3" fillId="0" borderId="1" xfId="0" applyNumberFormat="1" applyFont="1" applyBorder="1">
      <alignment vertical="center"/>
    </xf>
    <xf numFmtId="41" fontId="4" fillId="2" borderId="1" xfId="1" applyFont="1" applyFill="1" applyBorder="1">
      <alignment vertical="center"/>
    </xf>
    <xf numFmtId="0" fontId="4" fillId="3" borderId="1" xfId="1" applyNumberFormat="1" applyFont="1" applyFill="1" applyBorder="1" applyAlignment="1">
      <alignment vertical="center" wrapText="1"/>
    </xf>
    <xf numFmtId="41" fontId="4" fillId="0" borderId="1" xfId="1" applyNumberFormat="1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4" fillId="0" borderId="9" xfId="3" applyFont="1" applyBorder="1">
      <alignment vertical="center"/>
    </xf>
    <xf numFmtId="0" fontId="14" fillId="0" borderId="10" xfId="3" applyFont="1" applyBorder="1">
      <alignment vertical="center"/>
    </xf>
    <xf numFmtId="0" fontId="14" fillId="0" borderId="11" xfId="3" applyFont="1" applyBorder="1">
      <alignment vertical="center"/>
    </xf>
    <xf numFmtId="0" fontId="14" fillId="0" borderId="0" xfId="3" applyFont="1" applyBorder="1">
      <alignment vertical="center"/>
    </xf>
    <xf numFmtId="0" fontId="14" fillId="0" borderId="0" xfId="3" applyFont="1">
      <alignment vertical="center"/>
    </xf>
    <xf numFmtId="0" fontId="15" fillId="0" borderId="12" xfId="3" applyFont="1" applyBorder="1">
      <alignment vertical="center"/>
    </xf>
    <xf numFmtId="0" fontId="15" fillId="0" borderId="0" xfId="3" applyFont="1" applyBorder="1">
      <alignment vertical="center"/>
    </xf>
    <xf numFmtId="0" fontId="15" fillId="0" borderId="13" xfId="3" applyFont="1" applyBorder="1">
      <alignment vertical="center"/>
    </xf>
    <xf numFmtId="0" fontId="14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horizontal="center"/>
    </xf>
    <xf numFmtId="0" fontId="22" fillId="0" borderId="0" xfId="3" applyFont="1" applyBorder="1">
      <alignment vertical="center"/>
    </xf>
    <xf numFmtId="0" fontId="24" fillId="0" borderId="0" xfId="3" applyFont="1" applyBorder="1">
      <alignment vertical="center"/>
    </xf>
    <xf numFmtId="0" fontId="25" fillId="0" borderId="0" xfId="3" applyFont="1" applyBorder="1">
      <alignment vertical="center"/>
    </xf>
    <xf numFmtId="0" fontId="15" fillId="0" borderId="13" xfId="3" applyFont="1" applyBorder="1" applyAlignment="1">
      <alignment horizontal="left" vertical="center" indent="1"/>
    </xf>
    <xf numFmtId="0" fontId="14" fillId="0" borderId="0" xfId="3" applyFont="1" applyBorder="1" applyAlignment="1">
      <alignment horizontal="left" vertical="center" indent="1"/>
    </xf>
    <xf numFmtId="0" fontId="27" fillId="0" borderId="0" xfId="3" applyFont="1" applyBorder="1">
      <alignment vertical="center"/>
    </xf>
    <xf numFmtId="0" fontId="14" fillId="0" borderId="12" xfId="3" applyFont="1" applyBorder="1">
      <alignment vertical="center"/>
    </xf>
    <xf numFmtId="0" fontId="28" fillId="0" borderId="0" xfId="3" applyFont="1" applyBorder="1">
      <alignment vertical="center"/>
    </xf>
    <xf numFmtId="0" fontId="29" fillId="0" borderId="0" xfId="3" applyFont="1" applyBorder="1">
      <alignment vertical="center"/>
    </xf>
    <xf numFmtId="0" fontId="14" fillId="0" borderId="13" xfId="3" applyFont="1" applyBorder="1">
      <alignment vertical="center"/>
    </xf>
    <xf numFmtId="0" fontId="14" fillId="0" borderId="14" xfId="3" applyFont="1" applyBorder="1">
      <alignment vertical="center"/>
    </xf>
    <xf numFmtId="0" fontId="14" fillId="0" borderId="15" xfId="3" applyFont="1" applyBorder="1">
      <alignment vertical="center"/>
    </xf>
    <xf numFmtId="0" fontId="29" fillId="0" borderId="15" xfId="3" applyFont="1" applyBorder="1">
      <alignment vertical="center"/>
    </xf>
    <xf numFmtId="0" fontId="14" fillId="0" borderId="16" xfId="3" applyFont="1" applyBorder="1">
      <alignment vertical="center"/>
    </xf>
    <xf numFmtId="176" fontId="11" fillId="0" borderId="1" xfId="1" applyNumberFormat="1" applyFont="1" applyBorder="1">
      <alignment vertical="center"/>
    </xf>
    <xf numFmtId="176" fontId="103" fillId="0" borderId="1" xfId="1" applyNumberFormat="1" applyFont="1" applyBorder="1">
      <alignment vertical="center"/>
    </xf>
    <xf numFmtId="177" fontId="4" fillId="0" borderId="0" xfId="1" applyNumberFormat="1" applyFont="1">
      <alignment vertical="center"/>
    </xf>
    <xf numFmtId="41" fontId="4" fillId="0" borderId="0" xfId="1" applyFont="1" applyAlignment="1">
      <alignment horizontal="right" vertical="center" wrapText="1"/>
    </xf>
    <xf numFmtId="0" fontId="25" fillId="0" borderId="0" xfId="3" applyFont="1" applyBorder="1" applyAlignment="1">
      <alignment horizontal="distributed" vertical="center" indent="1"/>
    </xf>
    <xf numFmtId="0" fontId="26" fillId="0" borderId="0" xfId="3" applyFont="1" applyAlignment="1">
      <alignment horizontal="distributed" vertical="center" indent="1"/>
    </xf>
    <xf numFmtId="0" fontId="16" fillId="0" borderId="12" xfId="3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18" fillId="0" borderId="13" xfId="3" applyFont="1" applyBorder="1" applyAlignment="1">
      <alignment horizontal="center" vertical="center"/>
    </xf>
    <xf numFmtId="0" fontId="15" fillId="0" borderId="12" xfId="3" applyFont="1" applyBorder="1" applyAlignment="1">
      <alignment horizontal="center"/>
    </xf>
    <xf numFmtId="0" fontId="15" fillId="0" borderId="0" xfId="3" applyFont="1" applyAlignment="1">
      <alignment horizontal="center"/>
    </xf>
    <xf numFmtId="0" fontId="15" fillId="0" borderId="13" xfId="3" applyFont="1" applyBorder="1" applyAlignment="1">
      <alignment horizontal="center"/>
    </xf>
    <xf numFmtId="0" fontId="19" fillId="0" borderId="12" xfId="3" applyFont="1" applyBorder="1" applyAlignment="1">
      <alignment horizontal="center"/>
    </xf>
    <xf numFmtId="0" fontId="19" fillId="0" borderId="0" xfId="3" applyFont="1" applyAlignment="1">
      <alignment horizontal="center"/>
    </xf>
    <xf numFmtId="0" fontId="19" fillId="0" borderId="13" xfId="3" applyFont="1" applyBorder="1" applyAlignment="1">
      <alignment horizontal="center"/>
    </xf>
    <xf numFmtId="0" fontId="20" fillId="0" borderId="12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3" fillId="0" borderId="0" xfId="3" applyFont="1" applyBorder="1" applyAlignment="1">
      <alignment horizontal="center" vertical="center"/>
    </xf>
    <xf numFmtId="0" fontId="25" fillId="0" borderId="0" xfId="3" applyFont="1" applyBorder="1" applyAlignment="1">
      <alignment horizontal="left" vertical="center" indent="1"/>
    </xf>
    <xf numFmtId="0" fontId="26" fillId="0" borderId="0" xfId="3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176" fontId="4" fillId="2" borderId="4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 wrapText="1"/>
    </xf>
    <xf numFmtId="41" fontId="4" fillId="2" borderId="5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76" fontId="10" fillId="2" borderId="3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10" fillId="2" borderId="3" xfId="1" applyFont="1" applyFill="1" applyBorder="1" applyAlignment="1">
      <alignment horizontal="center" vertical="center" wrapText="1"/>
    </xf>
    <xf numFmtId="41" fontId="10" fillId="2" borderId="4" xfId="1" applyFont="1" applyFill="1" applyBorder="1" applyAlignment="1">
      <alignment horizontal="center" vertical="center" wrapText="1"/>
    </xf>
    <xf numFmtId="41" fontId="10" fillId="2" borderId="5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3624">
    <cellStyle name=" " xfId="4"/>
    <cellStyle name=" _97연말" xfId="5"/>
    <cellStyle name=" _97연말1" xfId="6"/>
    <cellStyle name=" _Book1" xfId="7"/>
    <cellStyle name="&quot;" xfId="8"/>
    <cellStyle name="&quot;_china" xfId="9"/>
    <cellStyle name="#" xfId="10"/>
    <cellStyle name="#,##0" xfId="11"/>
    <cellStyle name="#,##0.0" xfId="12"/>
    <cellStyle name="#,##0.00" xfId="13"/>
    <cellStyle name="#,##0.000" xfId="14"/>
    <cellStyle name="#,##0_견적서(원자력)" xfId="15"/>
    <cellStyle name="(△콤마)" xfId="16"/>
    <cellStyle name="(백분율)" xfId="17"/>
    <cellStyle name="(콤마)" xfId="18"/>
    <cellStyle name="??&amp;O?&amp;H?_x0008__x000f__x0007_?_x0007__x0001__x0001_" xfId="19"/>
    <cellStyle name="??&amp;O?&amp;H?_x0008_??_x0007__x0001__x0001_" xfId="20"/>
    <cellStyle name="?W?_laroux" xfId="21"/>
    <cellStyle name="?曹%U?&amp;H?_x0008_?s_x000a__x0007__x0001__x0001_" xfId="22"/>
    <cellStyle name="_(02.03.05) 묵동 현장관리비 실행" xfId="23"/>
    <cellStyle name="_(02.03.08) 묵동 현장관리비 실행" xfId="24"/>
    <cellStyle name="_(주)파인디앤씨아산공장증축공사(계약내역용)" xfId="25"/>
    <cellStyle name="_1서원대학교" xfId="26"/>
    <cellStyle name="_2953-01L" xfId="27"/>
    <cellStyle name="_30820ICG" xfId="28"/>
    <cellStyle name="_AV-1" xfId="29"/>
    <cellStyle name="_Book1" xfId="30"/>
    <cellStyle name="_KBS홀(전동마이크교체)예산안" xfId="31"/>
    <cellStyle name="_거창군공설운동장1203" xfId="32"/>
    <cellStyle name="_건축도급내역(부국철강)" xfId="33"/>
    <cellStyle name="_견적서(원자력)" xfId="34"/>
    <cellStyle name="_경기예고(수정)" xfId="35"/>
    <cellStyle name="_경기예고내역서" xfId="36"/>
    <cellStyle name="_경기예고내역서(20060420)" xfId="37"/>
    <cellStyle name="_공내역서(설비)" xfId="38"/>
    <cellStyle name="_공내역서(설비)_1" xfId="39"/>
    <cellStyle name="_공내역서(설비)_2" xfId="40"/>
    <cellStyle name="_공량산출1105" xfId="41"/>
    <cellStyle name="_광명교회내역서(기계)실행" xfId="42"/>
    <cellStyle name="_국도42호선여량지구오르막차로" xfId="43"/>
    <cellStyle name="_김포대건축(수정)" xfId="44"/>
    <cellStyle name="_김포우회도로 개설공사" xfId="45"/>
    <cellStyle name="_김포우회도로 개설공사_김포대건축" xfId="46"/>
    <cellStyle name="_김포우회도로 개설공사_김포대건축_김포대학토목공사(최종)" xfId="47"/>
    <cellStyle name="_김포우회도로 개설공사_미,조,타" xfId="48"/>
    <cellStyle name="_김포우회도로 개설공사_미,조,타_김포대건축" xfId="49"/>
    <cellStyle name="_김포우회도로 개설공사_미,조,타_김포대건축_김포대학토목공사(최종)" xfId="50"/>
    <cellStyle name="_김포우회도로 개설공사_유화빌딩집행" xfId="51"/>
    <cellStyle name="_김포우회도로 개설공사_유화빌딩집행_김포대건축" xfId="52"/>
    <cellStyle name="_김포우회도로 개설공사_유화빌딩집행_김포대건축_김포대학토목공사(최종)" xfId="53"/>
    <cellStyle name="_김포우회도로 개설공사_유화집행" xfId="54"/>
    <cellStyle name="_김포우회도로 개설공사_유화집행_김포대건축" xfId="55"/>
    <cellStyle name="_김포우회도로 개설공사_유화집행_김포대건축_김포대학토목공사(최종)" xfId="56"/>
    <cellStyle name="_김포우회도로 개설공사_태평건축집행" xfId="57"/>
    <cellStyle name="_김포우회도로 개설공사_태평건축집행_김포대건축" xfId="58"/>
    <cellStyle name="_김포우회도로 개설공사_태평건축집행_김포대건축_김포대학토목공사(최종)" xfId="59"/>
    <cellStyle name="_김포우회도로 개설공사_태평건축집행_미,조,타" xfId="60"/>
    <cellStyle name="_김포우회도로 개설공사_태평건축집행_미,조,타_김포대건축" xfId="61"/>
    <cellStyle name="_김포우회도로 개설공사_태평건축집행_미,조,타_김포대건축_김포대학토목공사(최종)" xfId="62"/>
    <cellStyle name="_김포우회도로 개설공사_태평건축집행_유화빌딩집행" xfId="63"/>
    <cellStyle name="_김포우회도로 개설공사_태평건축집행_유화빌딩집행_김포대건축" xfId="64"/>
    <cellStyle name="_김포우회도로 개설공사_태평건축집행_유화빌딩집행_김포대건축_김포대학토목공사(최종)" xfId="65"/>
    <cellStyle name="_김포우회도로 개설공사_태평건축집행_유화집행" xfId="66"/>
    <cellStyle name="_김포우회도로 개설공사_태평건축집행_유화집행_김포대건축" xfId="67"/>
    <cellStyle name="_김포우회도로 개설공사_태평건축집행_유화집행_김포대건축_김포대학토목공사(최종)" xfId="68"/>
    <cellStyle name="_난계국악당일위대가" xfId="69"/>
    <cellStyle name="_난계국악당일위대가_1" xfId="70"/>
    <cellStyle name="_난계국악당일위대가_2" xfId="71"/>
    <cellStyle name="_내역서" xfId="72"/>
    <cellStyle name="_내역서-건축음향" xfId="73"/>
    <cellStyle name="_내역서최종" xfId="74"/>
    <cellStyle name="_도급,실행부곡철강" xfId="75"/>
    <cellStyle name="_디아이디어린이집기숙사신축공사(bm견적용(4억육천)" xfId="76"/>
    <cellStyle name="_롯데2층일위대가-1" xfId="77"/>
    <cellStyle name="_롯데2층일위대가-1_1" xfId="78"/>
    <cellStyle name="_메디칼센터도급" xfId="79"/>
    <cellStyle name="_문래동쇼핑몰" xfId="80"/>
    <cellStyle name="_물가자료(2006년3월)-1" xfId="81"/>
    <cellStyle name="_물가자료(2006년6월)" xfId="82"/>
    <cellStyle name="_미일초등.미아중 공사대비표" xfId="83"/>
    <cellStyle name="_방배동아파트가실행" xfId="84"/>
    <cellStyle name="_삼성동업무시설 전기(도급내역서)" xfId="85"/>
    <cellStyle name="_삼성동오피스도급2(토공포함)" xfId="86"/>
    <cellStyle name="_삼성동오피스도급5" xfId="87"/>
    <cellStyle name="_삼성동오피스실행(최종)" xfId="88"/>
    <cellStyle name="_삼성동오피스현장관리비" xfId="89"/>
    <cellStyle name="_삼현철강광양공장신축공사(MAIL)" xfId="90"/>
    <cellStyle name="_서원대학교" xfId="91"/>
    <cellStyle name="_성스테이지" xfId="92"/>
    <cellStyle name="_실행분석" xfId="93"/>
    <cellStyle name="_실행예산검토서" xfId="94"/>
    <cellStyle name="_안양반석교회(실행)" xfId="95"/>
    <cellStyle name="_애니원고" xfId="96"/>
    <cellStyle name="_영남대-중강당1" xfId="97"/>
    <cellStyle name="_영남대-중강당1(수정)" xfId="98"/>
    <cellStyle name="_영남대-최종안-1" xfId="99"/>
    <cellStyle name="_용인구갈써미트빌" xfId="100"/>
    <cellStyle name="_용인구갈써미트빌_경기도지방공무원교육원청사(개산견적-총괄,간접비)" xfId="101"/>
    <cellStyle name="_용인구갈써미트빌_경기도지방공무원교육원청사(개산견적-총괄,간접비)_김포대학토목공사(최종)" xfId="102"/>
    <cellStyle name="_용인구갈써미트빌_김포대건축" xfId="103"/>
    <cellStyle name="_용인구갈써미트빌_김포대건축_김포대학토목공사(최종)" xfId="104"/>
    <cellStyle name="_용인구갈써미트빌_미,조,타" xfId="105"/>
    <cellStyle name="_용인구갈써미트빌_미,조,타_김포대건축" xfId="106"/>
    <cellStyle name="_용인구갈써미트빌_미,조,타_김포대건축_김포대학토목공사(최종)" xfId="107"/>
    <cellStyle name="_용인구갈써미트빌_유화빌딩집행" xfId="108"/>
    <cellStyle name="_용인구갈써미트빌_유화빌딩집행_김포대건축" xfId="109"/>
    <cellStyle name="_용인구갈써미트빌_유화빌딩집행_김포대건축_김포대학토목공사(최종)" xfId="110"/>
    <cellStyle name="_용인구갈써미트빌_유화집행" xfId="111"/>
    <cellStyle name="_용인구갈써미트빌_유화집행_김포대건축" xfId="112"/>
    <cellStyle name="_용인구갈써미트빌_유화집행_김포대건축_김포대학토목공사(최종)" xfId="113"/>
    <cellStyle name="_울산롯데호텔소방전기견적서" xfId="114"/>
    <cellStyle name="_울산점소방전기공사(발주)" xfId="115"/>
    <cellStyle name="_원가계산서" xfId="116"/>
    <cellStyle name="_음향" xfId="117"/>
    <cellStyle name="_의정부 정산내역서" xfId="118"/>
    <cellStyle name="_인원계획표 " xfId="119"/>
    <cellStyle name="_인원계획표 _Arch" xfId="120"/>
    <cellStyle name="_인원계획표 _Arch_건축내역" xfId="121"/>
    <cellStyle name="_인원계획표 _Arch_건축내역_김포대건축" xfId="122"/>
    <cellStyle name="_인원계획표 _Arch_건축내역_김포대건축_김포대학토목공사(최종)" xfId="123"/>
    <cellStyle name="_인원계획표 _Arch_건축내역_미,조,타" xfId="124"/>
    <cellStyle name="_인원계획표 _Arch_건축내역_미,조,타_김포대건축" xfId="125"/>
    <cellStyle name="_인원계획표 _Arch_건축내역_미,조,타_김포대건축_김포대학토목공사(최종)" xfId="126"/>
    <cellStyle name="_인원계획표 _Arch_건축내역_유화빌딩집행" xfId="127"/>
    <cellStyle name="_인원계획표 _Arch_건축내역_유화빌딩집행_김포대건축" xfId="128"/>
    <cellStyle name="_인원계획표 _Arch_건축내역_유화빌딩집행_김포대건축_김포대학토목공사(최종)" xfId="129"/>
    <cellStyle name="_인원계획표 _Arch_건축내역_유화집행" xfId="130"/>
    <cellStyle name="_인원계획표 _Arch_건축내역_유화집행_김포대건축" xfId="131"/>
    <cellStyle name="_인원계획표 _Arch_건축내역_유화집행_김포대건축_김포대학토목공사(최종)" xfId="132"/>
    <cellStyle name="_인원계획표 _Arch_경기도지방공무원교육원청사(개산견적-총괄,간접비)" xfId="133"/>
    <cellStyle name="_인원계획표 _Arch_경기도지방공무원교육원청사(개산견적-총괄,간접비)_김포대학토목공사(최종)" xfId="134"/>
    <cellStyle name="_인원계획표 _Arch_김포대건축" xfId="135"/>
    <cellStyle name="_인원계획표 _Arch_김포대건축_김포대학토목공사(최종)" xfId="136"/>
    <cellStyle name="_인원계획표 _Arch_미,조,타" xfId="137"/>
    <cellStyle name="_인원계획표 _Arch_미,조,타_김포대건축" xfId="138"/>
    <cellStyle name="_인원계획표 _Arch_미,조,타_김포대건축_김포대학토목공사(최종)" xfId="139"/>
    <cellStyle name="_인원계획표 _Arch_유화빌딩집행" xfId="140"/>
    <cellStyle name="_인원계획표 _Arch_유화빌딩집행_김포대건축" xfId="141"/>
    <cellStyle name="_인원계획표 _Arch_유화빌딩집행_김포대건축_김포대학토목공사(최종)" xfId="142"/>
    <cellStyle name="_인원계획표 _Arch_유화집행" xfId="143"/>
    <cellStyle name="_인원계획표 _Arch_유화집행_김포대건축" xfId="144"/>
    <cellStyle name="_인원계획표 _Arch_유화집행_김포대건축_김포대학토목공사(최종)" xfId="145"/>
    <cellStyle name="_인원계획표 _Arch_집행" xfId="146"/>
    <cellStyle name="_인원계획표 _Arch_집행_김포대건축" xfId="147"/>
    <cellStyle name="_인원계획표 _Arch_집행_김포대건축_김포대학토목공사(최종)" xfId="148"/>
    <cellStyle name="_인원계획표 _Arch_집행_미,조,타" xfId="149"/>
    <cellStyle name="_인원계획표 _Arch_집행_미,조,타_김포대건축" xfId="150"/>
    <cellStyle name="_인원계획표 _Arch_집행_미,조,타_김포대건축_김포대학토목공사(최종)" xfId="151"/>
    <cellStyle name="_인원계획표 _Arch_집행_유화빌딩집행" xfId="152"/>
    <cellStyle name="_인원계획표 _Arch_집행_유화빌딩집행_김포대건축" xfId="153"/>
    <cellStyle name="_인원계획표 _Arch_집행_유화빌딩집행_김포대건축_김포대학토목공사(최종)" xfId="154"/>
    <cellStyle name="_인원계획표 _Arch_집행_유화집행" xfId="155"/>
    <cellStyle name="_인원계획표 _Arch_집행_유화집행_김포대건축" xfId="156"/>
    <cellStyle name="_인원계획표 _Arch_집행_유화집행_김포대건축_김포대학토목공사(최종)" xfId="157"/>
    <cellStyle name="_인원계획표 _Arch_태평건축집행" xfId="158"/>
    <cellStyle name="_인원계획표 _Arch_태평건축집행_김포대건축" xfId="159"/>
    <cellStyle name="_인원계획표 _Arch_태평건축집행_김포대건축_김포대학토목공사(최종)" xfId="160"/>
    <cellStyle name="_인원계획표 _Arch_태평건축집행_미,조,타" xfId="161"/>
    <cellStyle name="_인원계획표 _Arch_태평건축집행_미,조,타_김포대건축" xfId="162"/>
    <cellStyle name="_인원계획표 _Arch_태평건축집행_미,조,타_김포대건축_김포대학토목공사(최종)" xfId="163"/>
    <cellStyle name="_인원계획표 _Arch_태평건축집행_유화빌딩집행" xfId="164"/>
    <cellStyle name="_인원계획표 _Arch_태평건축집행_유화빌딩집행_김포대건축" xfId="165"/>
    <cellStyle name="_인원계획표 _Arch_태평건축집행_유화빌딩집행_김포대건축_김포대학토목공사(최종)" xfId="166"/>
    <cellStyle name="_인원계획표 _Arch_태평건축집행_유화집행" xfId="167"/>
    <cellStyle name="_인원계획표 _Arch_태평건축집행_유화집행_김포대건축" xfId="168"/>
    <cellStyle name="_인원계획표 _Arch_태평건축집행_유화집행_김포대건축_김포대학토목공사(최종)" xfId="169"/>
    <cellStyle name="_인원계획표 _Arch_태평도급-" xfId="170"/>
    <cellStyle name="_인원계획표 _Arch_태평도급-_김포대건축" xfId="171"/>
    <cellStyle name="_인원계획표 _Arch_태평도급-_김포대건축_김포대학토목공사(최종)" xfId="172"/>
    <cellStyle name="_인원계획표 _Arch_태평도급-_미,조,타" xfId="173"/>
    <cellStyle name="_인원계획표 _Arch_태평도급-_미,조,타_김포대건축" xfId="174"/>
    <cellStyle name="_인원계획표 _Arch_태평도급-_미,조,타_김포대건축_김포대학토목공사(최종)" xfId="175"/>
    <cellStyle name="_인원계획표 _Arch_태평도급-_유화빌딩집행" xfId="176"/>
    <cellStyle name="_인원계획표 _Arch_태평도급-_유화빌딩집행_김포대건축" xfId="177"/>
    <cellStyle name="_인원계획표 _Arch_태평도급-_유화빌딩집행_김포대건축_김포대학토목공사(최종)" xfId="178"/>
    <cellStyle name="_인원계획표 _Arch_태평도급-_유화집행" xfId="179"/>
    <cellStyle name="_인원계획표 _Arch_태평도급-_유화집행_김포대건축" xfId="180"/>
    <cellStyle name="_인원계획표 _Arch_태평도급-_유화집행_김포대건축_김포대학토목공사(최종)" xfId="181"/>
    <cellStyle name="_인원계획표 _ARCH-FINAL" xfId="182"/>
    <cellStyle name="_인원계획표 _ARCH-FINAL_김포대건축" xfId="183"/>
    <cellStyle name="_인원계획표 _ARCH-FINAL_김포대건축_김포대학토목공사(최종)" xfId="184"/>
    <cellStyle name="_인원계획표 _ARCH-FINAL_미,조,타" xfId="185"/>
    <cellStyle name="_인원계획표 _ARCH-FINAL_미,조,타_김포대건축" xfId="186"/>
    <cellStyle name="_인원계획표 _ARCH-FINAL_미,조,타_김포대건축_김포대학토목공사(최종)" xfId="187"/>
    <cellStyle name="_인원계획표 _ARCH-FINAL_유화빌딩집행" xfId="188"/>
    <cellStyle name="_인원계획표 _ARCH-FINAL_유화빌딩집행_김포대건축" xfId="189"/>
    <cellStyle name="_인원계획표 _ARCH-FINAL_유화빌딩집행_김포대건축_김포대학토목공사(최종)" xfId="190"/>
    <cellStyle name="_인원계획표 _ARCH-FINAL_유화집행" xfId="191"/>
    <cellStyle name="_인원계획표 _ARCH-FINAL_유화집행_김포대건축" xfId="192"/>
    <cellStyle name="_인원계획표 _ARCH-FINAL_유화집행_김포대건축_김포대학토목공사(최종)" xfId="193"/>
    <cellStyle name="_인원계획표 _ARCH-FINAL_집행-2차" xfId="194"/>
    <cellStyle name="_인원계획표 _ARCH-FINAL_집행-2차_김포대건축" xfId="195"/>
    <cellStyle name="_인원계획표 _ARCH-FINAL_집행-2차_김포대건축_김포대학토목공사(최종)" xfId="196"/>
    <cellStyle name="_인원계획표 _ARCH-FINAL_집행-2차_미,조,타" xfId="197"/>
    <cellStyle name="_인원계획표 _ARCH-FINAL_집행-2차_미,조,타_김포대건축" xfId="198"/>
    <cellStyle name="_인원계획표 _ARCH-FINAL_집행-2차_미,조,타_김포대건축_김포대학토목공사(최종)" xfId="199"/>
    <cellStyle name="_인원계획표 _ARCH-FINAL_집행-2차_유화빌딩집행" xfId="200"/>
    <cellStyle name="_인원계획표 _ARCH-FINAL_집행-2차_유화빌딩집행_김포대건축" xfId="201"/>
    <cellStyle name="_인원계획표 _ARCH-FINAL_집행-2차_유화빌딩집행_김포대건축_김포대학토목공사(최종)" xfId="202"/>
    <cellStyle name="_인원계획표 _ARCH-FINAL_집행-2차_유화집행" xfId="203"/>
    <cellStyle name="_인원계획표 _ARCH-FINAL_집행-2차_유화집행_김포대건축" xfId="204"/>
    <cellStyle name="_인원계획표 _ARCH-FINAL_집행-2차_유화집행_김포대건축_김포대학토목공사(최종)" xfId="205"/>
    <cellStyle name="_인원계획표 _ARCH-FINAL_집행예산-2" xfId="206"/>
    <cellStyle name="_인원계획표 _ARCH-FINAL_집행예산-2_김포대건축" xfId="207"/>
    <cellStyle name="_인원계획표 _ARCH-FINAL_집행예산-2_김포대건축_김포대학토목공사(최종)" xfId="208"/>
    <cellStyle name="_인원계획표 _ARCH-FINAL_집행예산-2_미,조,타" xfId="209"/>
    <cellStyle name="_인원계획표 _ARCH-FINAL_집행예산-2_미,조,타_김포대건축" xfId="210"/>
    <cellStyle name="_인원계획표 _ARCH-FINAL_집행예산-2_미,조,타_김포대건축_김포대학토목공사(최종)" xfId="211"/>
    <cellStyle name="_인원계획표 _ARCH-FINAL_집행예산-2_유화빌딩집행" xfId="212"/>
    <cellStyle name="_인원계획표 _ARCH-FINAL_집행예산-2_유화빌딩집행_김포대건축" xfId="213"/>
    <cellStyle name="_인원계획표 _ARCH-FINAL_집행예산-2_유화빌딩집행_김포대건축_김포대학토목공사(최종)" xfId="214"/>
    <cellStyle name="_인원계획표 _ARCH-FINAL_집행예산-2_유화집행" xfId="215"/>
    <cellStyle name="_인원계획표 _ARCH-FINAL_집행예산-2_유화집행_김포대건축" xfId="216"/>
    <cellStyle name="_인원계획표 _ARCH-FINAL_집행예산-2_유화집행_김포대건축_김포대학토목공사(최종)" xfId="217"/>
    <cellStyle name="_인원계획표 _Arch-단가입력" xfId="218"/>
    <cellStyle name="_인원계획표 _Arch-단가입력_건축내역" xfId="219"/>
    <cellStyle name="_인원계획표 _Arch-단가입력_건축내역_김포대건축" xfId="220"/>
    <cellStyle name="_인원계획표 _Arch-단가입력_건축내역_김포대건축_김포대학토목공사(최종)" xfId="221"/>
    <cellStyle name="_인원계획표 _Arch-단가입력_건축내역_미,조,타" xfId="222"/>
    <cellStyle name="_인원계획표 _Arch-단가입력_건축내역_미,조,타_김포대건축" xfId="223"/>
    <cellStyle name="_인원계획표 _Arch-단가입력_건축내역_미,조,타_김포대건축_김포대학토목공사(최종)" xfId="224"/>
    <cellStyle name="_인원계획표 _Arch-단가입력_건축내역_유화빌딩집행" xfId="225"/>
    <cellStyle name="_인원계획표 _Arch-단가입력_건축내역_유화빌딩집행_김포대건축" xfId="226"/>
    <cellStyle name="_인원계획표 _Arch-단가입력_건축내역_유화빌딩집행_김포대건축_김포대학토목공사(최종)" xfId="227"/>
    <cellStyle name="_인원계획표 _Arch-단가입력_건축내역_유화집행" xfId="228"/>
    <cellStyle name="_인원계획표 _Arch-단가입력_건축내역_유화집행_김포대건축" xfId="229"/>
    <cellStyle name="_인원계획표 _Arch-단가입력_건축내역_유화집행_김포대건축_김포대학토목공사(최종)" xfId="230"/>
    <cellStyle name="_인원계획표 _Arch-단가입력_경기도지방공무원교육원청사(개산견적-총괄,간접비)" xfId="231"/>
    <cellStyle name="_인원계획표 _Arch-단가입력_경기도지방공무원교육원청사(개산견적-총괄,간접비)_김포대학토목공사(최종)" xfId="232"/>
    <cellStyle name="_인원계획표 _Arch-단가입력_김포대건축" xfId="233"/>
    <cellStyle name="_인원계획표 _Arch-단가입력_김포대건축_김포대학토목공사(최종)" xfId="234"/>
    <cellStyle name="_인원계획표 _Arch-단가입력_미,조,타" xfId="235"/>
    <cellStyle name="_인원계획표 _Arch-단가입력_미,조,타_김포대건축" xfId="236"/>
    <cellStyle name="_인원계획표 _Arch-단가입력_미,조,타_김포대건축_김포대학토목공사(최종)" xfId="237"/>
    <cellStyle name="_인원계획표 _Arch-단가입력_유화빌딩집행" xfId="238"/>
    <cellStyle name="_인원계획표 _Arch-단가입력_유화빌딩집행_김포대건축" xfId="239"/>
    <cellStyle name="_인원계획표 _Arch-단가입력_유화빌딩집행_김포대건축_김포대학토목공사(최종)" xfId="240"/>
    <cellStyle name="_인원계획표 _Arch-단가입력_유화집행" xfId="241"/>
    <cellStyle name="_인원계획표 _Arch-단가입력_유화집행_김포대건축" xfId="242"/>
    <cellStyle name="_인원계획표 _Arch-단가입력_유화집행_김포대건축_김포대학토목공사(최종)" xfId="243"/>
    <cellStyle name="_인원계획표 _Arch-단가입력_집행" xfId="244"/>
    <cellStyle name="_인원계획표 _Arch-단가입력_집행_김포대건축" xfId="245"/>
    <cellStyle name="_인원계획표 _Arch-단가입력_집행_김포대건축_김포대학토목공사(최종)" xfId="246"/>
    <cellStyle name="_인원계획표 _Arch-단가입력_집행_미,조,타" xfId="247"/>
    <cellStyle name="_인원계획표 _Arch-단가입력_집행_미,조,타_김포대건축" xfId="248"/>
    <cellStyle name="_인원계획표 _Arch-단가입력_집행_미,조,타_김포대건축_김포대학토목공사(최종)" xfId="249"/>
    <cellStyle name="_인원계획표 _Arch-단가입력_집행_유화빌딩집행" xfId="250"/>
    <cellStyle name="_인원계획표 _Arch-단가입력_집행_유화빌딩집행_김포대건축" xfId="251"/>
    <cellStyle name="_인원계획표 _Arch-단가입력_집행_유화빌딩집행_김포대건축_김포대학토목공사(최종)" xfId="252"/>
    <cellStyle name="_인원계획표 _Arch-단가입력_집행_유화집행" xfId="253"/>
    <cellStyle name="_인원계획표 _Arch-단가입력_집행_유화집행_김포대건축" xfId="254"/>
    <cellStyle name="_인원계획표 _Arch-단가입력_집행_유화집행_김포대건축_김포대학토목공사(최종)" xfId="255"/>
    <cellStyle name="_인원계획표 _Arch-단가입력_집행-2차" xfId="256"/>
    <cellStyle name="_인원계획표 _Arch-단가입력_집행-2차_김포대건축" xfId="257"/>
    <cellStyle name="_인원계획표 _Arch-단가입력_집행-2차_김포대건축_김포대학토목공사(최종)" xfId="258"/>
    <cellStyle name="_인원계획표 _Arch-단가입력_집행-2차_미,조,타" xfId="259"/>
    <cellStyle name="_인원계획표 _Arch-단가입력_집행-2차_미,조,타_김포대건축" xfId="260"/>
    <cellStyle name="_인원계획표 _Arch-단가입력_집행-2차_미,조,타_김포대건축_김포대학토목공사(최종)" xfId="261"/>
    <cellStyle name="_인원계획표 _Arch-단가입력_집행-2차_유화빌딩집행" xfId="262"/>
    <cellStyle name="_인원계획표 _Arch-단가입력_집행-2차_유화빌딩집행_김포대건축" xfId="263"/>
    <cellStyle name="_인원계획표 _Arch-단가입력_집행-2차_유화빌딩집행_김포대건축_김포대학토목공사(최종)" xfId="264"/>
    <cellStyle name="_인원계획표 _Arch-단가입력_집행-2차_유화집행" xfId="265"/>
    <cellStyle name="_인원계획표 _Arch-단가입력_집행-2차_유화집행_김포대건축" xfId="266"/>
    <cellStyle name="_인원계획표 _Arch-단가입력_집행-2차_유화집행_김포대건축_김포대학토목공사(최종)" xfId="267"/>
    <cellStyle name="_인원계획표 _Arch-단가입력_집행예산-2" xfId="268"/>
    <cellStyle name="_인원계획표 _Arch-단가입력_집행예산-2_김포대건축" xfId="269"/>
    <cellStyle name="_인원계획표 _Arch-단가입력_집행예산-2_김포대건축_김포대학토목공사(최종)" xfId="270"/>
    <cellStyle name="_인원계획표 _Arch-단가입력_집행예산-2_미,조,타" xfId="271"/>
    <cellStyle name="_인원계획표 _Arch-단가입력_집행예산-2_미,조,타_김포대건축" xfId="272"/>
    <cellStyle name="_인원계획표 _Arch-단가입력_집행예산-2_미,조,타_김포대건축_김포대학토목공사(최종)" xfId="273"/>
    <cellStyle name="_인원계획표 _Arch-단가입력_집행예산-2_유화빌딩집행" xfId="274"/>
    <cellStyle name="_인원계획표 _Arch-단가입력_집행예산-2_유화빌딩집행_김포대건축" xfId="275"/>
    <cellStyle name="_인원계획표 _Arch-단가입력_집행예산-2_유화빌딩집행_김포대건축_김포대학토목공사(최종)" xfId="276"/>
    <cellStyle name="_인원계획표 _Arch-단가입력_집행예산-2_유화집행" xfId="277"/>
    <cellStyle name="_인원계획표 _Arch-단가입력_집행예산-2_유화집행_김포대건축" xfId="278"/>
    <cellStyle name="_인원계획표 _Arch-단가입력_집행예산-2_유화집행_김포대건축_김포대학토목공사(최종)" xfId="279"/>
    <cellStyle name="_인원계획표 _Arch-단가입력_태평건축집행" xfId="280"/>
    <cellStyle name="_인원계획표 _Arch-단가입력_태평건축집행_김포대건축" xfId="281"/>
    <cellStyle name="_인원계획표 _Arch-단가입력_태평건축집행_김포대건축_김포대학토목공사(최종)" xfId="282"/>
    <cellStyle name="_인원계획표 _Arch-단가입력_태평건축집행_미,조,타" xfId="283"/>
    <cellStyle name="_인원계획표 _Arch-단가입력_태평건축집행_미,조,타_김포대건축" xfId="284"/>
    <cellStyle name="_인원계획표 _Arch-단가입력_태평건축집행_미,조,타_김포대건축_김포대학토목공사(최종)" xfId="285"/>
    <cellStyle name="_인원계획표 _Arch-단가입력_태평건축집행_유화빌딩집행" xfId="286"/>
    <cellStyle name="_인원계획표 _Arch-단가입력_태평건축집행_유화빌딩집행_김포대건축" xfId="287"/>
    <cellStyle name="_인원계획표 _Arch-단가입력_태평건축집행_유화빌딩집행_김포대건축_김포대학토목공사(최종)" xfId="288"/>
    <cellStyle name="_인원계획표 _Arch-단가입력_태평건축집행_유화집행" xfId="289"/>
    <cellStyle name="_인원계획표 _Arch-단가입력_태평건축집행_유화집행_김포대건축" xfId="290"/>
    <cellStyle name="_인원계획표 _Arch-단가입력_태평건축집행_유화집행_김포대건축_김포대학토목공사(최종)" xfId="291"/>
    <cellStyle name="_인원계획표 _Arch-단가입력_태평도급-" xfId="292"/>
    <cellStyle name="_인원계획표 _Arch-단가입력_태평도급-_김포대건축" xfId="293"/>
    <cellStyle name="_인원계획표 _Arch-단가입력_태평도급-_김포대건축_김포대학토목공사(최종)" xfId="294"/>
    <cellStyle name="_인원계획표 _Arch-단가입력_태평도급-_미,조,타" xfId="295"/>
    <cellStyle name="_인원계획표 _Arch-단가입력_태평도급-_미,조,타_김포대건축" xfId="296"/>
    <cellStyle name="_인원계획표 _Arch-단가입력_태평도급-_미,조,타_김포대건축_김포대학토목공사(최종)" xfId="297"/>
    <cellStyle name="_인원계획표 _Arch-단가입력_태평도급-_유화빌딩집행" xfId="298"/>
    <cellStyle name="_인원계획표 _Arch-단가입력_태평도급-_유화빌딩집행_김포대건축" xfId="299"/>
    <cellStyle name="_인원계획표 _Arch-단가입력_태평도급-_유화빌딩집행_김포대건축_김포대학토목공사(최종)" xfId="300"/>
    <cellStyle name="_인원계획표 _Arch-단가입력_태평도급-_유화집행" xfId="301"/>
    <cellStyle name="_인원계획표 _Arch-단가입력_태평도급-_유화집행_김포대건축" xfId="302"/>
    <cellStyle name="_인원계획표 _Arch-단가입력_태평도급-_유화집행_김포대건축_김포대학토목공사(최종)" xfId="303"/>
    <cellStyle name="_인원계획표 _Book1" xfId="304"/>
    <cellStyle name="_인원계획표 _Book1_김포대건축" xfId="305"/>
    <cellStyle name="_인원계획표 _Book1_김포대건축_김포대학토목공사(최종)" xfId="306"/>
    <cellStyle name="_인원계획표 _Book1_미,조,타" xfId="307"/>
    <cellStyle name="_인원계획표 _Book1_미,조,타_김포대건축" xfId="308"/>
    <cellStyle name="_인원계획표 _Book1_미,조,타_김포대건축_김포대학토목공사(최종)" xfId="309"/>
    <cellStyle name="_인원계획표 _Book1_유화빌딩집행" xfId="310"/>
    <cellStyle name="_인원계획표 _Book1_유화빌딩집행_김포대건축" xfId="311"/>
    <cellStyle name="_인원계획표 _Book1_유화빌딩집행_김포대건축_김포대학토목공사(최종)" xfId="312"/>
    <cellStyle name="_인원계획표 _Book1_유화집행" xfId="313"/>
    <cellStyle name="_인원계획표 _Book1_유화집행_김포대건축" xfId="314"/>
    <cellStyle name="_인원계획표 _Book1_유화집행_김포대건축_김포대학토목공사(최종)" xfId="315"/>
    <cellStyle name="_인원계획표 _Book1_태평건축집행" xfId="316"/>
    <cellStyle name="_인원계획표 _Book1_태평건축집행_김포대건축" xfId="317"/>
    <cellStyle name="_인원계획표 _Book1_태평건축집행_김포대건축_김포대학토목공사(최종)" xfId="318"/>
    <cellStyle name="_인원계획표 _Book1_태평건축집행_미,조,타" xfId="319"/>
    <cellStyle name="_인원계획표 _Book1_태평건축집행_미,조,타_김포대건축" xfId="320"/>
    <cellStyle name="_인원계획표 _Book1_태평건축집행_미,조,타_김포대건축_김포대학토목공사(최종)" xfId="321"/>
    <cellStyle name="_인원계획표 _Book1_태평건축집행_유화빌딩집행" xfId="322"/>
    <cellStyle name="_인원계획표 _Book1_태평건축집행_유화빌딩집행_김포대건축" xfId="323"/>
    <cellStyle name="_인원계획표 _Book1_태평건축집행_유화빌딩집행_김포대건축_김포대학토목공사(최종)" xfId="324"/>
    <cellStyle name="_인원계획표 _Book1_태평건축집행_유화집행" xfId="325"/>
    <cellStyle name="_인원계획표 _Book1_태평건축집행_유화집행_김포대건축" xfId="326"/>
    <cellStyle name="_인원계획표 _Book1_태평건축집행_유화집행_김포대건축_김포대학토목공사(최종)" xfId="327"/>
    <cellStyle name="_인원계획표 _BOOK2" xfId="328"/>
    <cellStyle name="_인원계획표 _BOOK2_김포대건축" xfId="329"/>
    <cellStyle name="_인원계획표 _BOOK2_김포대건축_김포대학토목공사(최종)" xfId="330"/>
    <cellStyle name="_인원계획표 _BOOK2_미,조,타" xfId="331"/>
    <cellStyle name="_인원계획표 _BOOK2_미,조,타_김포대건축" xfId="332"/>
    <cellStyle name="_인원계획표 _BOOK2_미,조,타_김포대건축_김포대학토목공사(최종)" xfId="333"/>
    <cellStyle name="_인원계획표 _BOOK2_유화빌딩집행" xfId="334"/>
    <cellStyle name="_인원계획표 _BOOK2_유화빌딩집행_김포대건축" xfId="335"/>
    <cellStyle name="_인원계획표 _BOOK2_유화빌딩집행_김포대건축_김포대학토목공사(최종)" xfId="336"/>
    <cellStyle name="_인원계획표 _BOOK2_유화집행" xfId="337"/>
    <cellStyle name="_인원계획표 _BOOK2_유화집행_김포대건축" xfId="338"/>
    <cellStyle name="_인원계획표 _BOOK2_유화집행_김포대건축_김포대학토목공사(최종)" xfId="339"/>
    <cellStyle name="_인원계획표 _BOOK2_태평건축집행" xfId="340"/>
    <cellStyle name="_인원계획표 _BOOK2_태평건축집행_김포대건축" xfId="341"/>
    <cellStyle name="_인원계획표 _BOOK2_태평건축집행_김포대건축_김포대학토목공사(최종)" xfId="342"/>
    <cellStyle name="_인원계획표 _BOOK2_태평건축집행_미,조,타" xfId="343"/>
    <cellStyle name="_인원계획표 _BOOK2_태평건축집행_미,조,타_김포대건축" xfId="344"/>
    <cellStyle name="_인원계획표 _BOOK2_태평건축집행_미,조,타_김포대건축_김포대학토목공사(최종)" xfId="345"/>
    <cellStyle name="_인원계획표 _BOOK2_태평건축집행_유화빌딩집행" xfId="346"/>
    <cellStyle name="_인원계획표 _BOOK2_태평건축집행_유화빌딩집행_김포대건축" xfId="347"/>
    <cellStyle name="_인원계획표 _BOOK2_태평건축집행_유화빌딩집행_김포대건축_김포대학토목공사(최종)" xfId="348"/>
    <cellStyle name="_인원계획표 _BOOK2_태평건축집행_유화집행" xfId="349"/>
    <cellStyle name="_인원계획표 _BOOK2_태평건축집행_유화집행_김포대건축" xfId="350"/>
    <cellStyle name="_인원계획표 _BOOK2_태평건축집행_유화집행_김포대건축_김포대학토목공사(최종)" xfId="351"/>
    <cellStyle name="_인원계획표 _건축내역" xfId="352"/>
    <cellStyle name="_인원계획표 _건축내역_김포대건축" xfId="353"/>
    <cellStyle name="_인원계획표 _건축내역_김포대건축_김포대학토목공사(최종)" xfId="354"/>
    <cellStyle name="_인원계획표 _건축내역_미,조,타" xfId="355"/>
    <cellStyle name="_인원계획표 _건축내역_미,조,타_김포대건축" xfId="356"/>
    <cellStyle name="_인원계획표 _건축내역_미,조,타_김포대건축_김포대학토목공사(최종)" xfId="357"/>
    <cellStyle name="_인원계획표 _건축내역_유화빌딩집행" xfId="358"/>
    <cellStyle name="_인원계획표 _건축내역_유화빌딩집행_김포대건축" xfId="359"/>
    <cellStyle name="_인원계획표 _건축내역_유화빌딩집행_김포대건축_김포대학토목공사(최종)" xfId="360"/>
    <cellStyle name="_인원계획표 _건축내역_유화집행" xfId="361"/>
    <cellStyle name="_인원계획표 _건축내역_유화집행_김포대건축" xfId="362"/>
    <cellStyle name="_인원계획표 _건축내역_유화집행_김포대건축_김포대학토목공사(최종)" xfId="363"/>
    <cellStyle name="_인원계획표 _건축집행" xfId="364"/>
    <cellStyle name="_인원계획표 _건축집행_건축내역" xfId="365"/>
    <cellStyle name="_인원계획표 _건축집행_건축내역_김포대건축" xfId="366"/>
    <cellStyle name="_인원계획표 _건축집행_건축내역_김포대건축_김포대학토목공사(최종)" xfId="367"/>
    <cellStyle name="_인원계획표 _건축집행_건축내역_미,조,타" xfId="368"/>
    <cellStyle name="_인원계획표 _건축집행_건축내역_미,조,타_김포대건축" xfId="369"/>
    <cellStyle name="_인원계획표 _건축집행_건축내역_미,조,타_김포대건축_김포대학토목공사(최종)" xfId="370"/>
    <cellStyle name="_인원계획표 _건축집행_건축내역_유화빌딩집행" xfId="371"/>
    <cellStyle name="_인원계획표 _건축집행_건축내역_유화빌딩집행_김포대건축" xfId="372"/>
    <cellStyle name="_인원계획표 _건축집행_건축내역_유화빌딩집행_김포대건축_김포대학토목공사(최종)" xfId="373"/>
    <cellStyle name="_인원계획표 _건축집행_건축내역_유화집행" xfId="374"/>
    <cellStyle name="_인원계획표 _건축집행_건축내역_유화집행_김포대건축" xfId="375"/>
    <cellStyle name="_인원계획표 _건축집행_건축내역_유화집행_김포대건축_김포대학토목공사(최종)" xfId="376"/>
    <cellStyle name="_인원계획표 _건축집행_경기도지방공무원교육원청사(개산견적-총괄,간접비)" xfId="377"/>
    <cellStyle name="_인원계획표 _건축집행_경기도지방공무원교육원청사(개산견적-총괄,간접비)_김포대학토목공사(최종)" xfId="378"/>
    <cellStyle name="_인원계획표 _건축집행_김포대건축" xfId="379"/>
    <cellStyle name="_인원계획표 _건축집행_김포대건축_김포대학토목공사(최종)" xfId="380"/>
    <cellStyle name="_인원계획표 _건축집행_미,조,타" xfId="381"/>
    <cellStyle name="_인원계획표 _건축집행_미,조,타_김포대건축" xfId="382"/>
    <cellStyle name="_인원계획표 _건축집행_미,조,타_김포대건축_김포대학토목공사(최종)" xfId="383"/>
    <cellStyle name="_인원계획표 _건축집행_유화빌딩집행" xfId="384"/>
    <cellStyle name="_인원계획표 _건축집행_유화빌딩집행_김포대건축" xfId="385"/>
    <cellStyle name="_인원계획표 _건축집행_유화빌딩집행_김포대건축_김포대학토목공사(최종)" xfId="386"/>
    <cellStyle name="_인원계획표 _건축집행_유화집행" xfId="387"/>
    <cellStyle name="_인원계획표 _건축집행_유화집행_김포대건축" xfId="388"/>
    <cellStyle name="_인원계획표 _건축집행_유화집행_김포대건축_김포대학토목공사(최종)" xfId="389"/>
    <cellStyle name="_인원계획표 _건축집행_집행" xfId="390"/>
    <cellStyle name="_인원계획표 _건축집행_집행_김포대건축" xfId="391"/>
    <cellStyle name="_인원계획표 _건축집행_집행_김포대건축_김포대학토목공사(최종)" xfId="392"/>
    <cellStyle name="_인원계획표 _건축집행_집행_미,조,타" xfId="393"/>
    <cellStyle name="_인원계획표 _건축집행_집행_미,조,타_김포대건축" xfId="394"/>
    <cellStyle name="_인원계획표 _건축집행_집행_미,조,타_김포대건축_김포대학토목공사(최종)" xfId="395"/>
    <cellStyle name="_인원계획표 _건축집행_집행_유화빌딩집행" xfId="396"/>
    <cellStyle name="_인원계획표 _건축집행_집행_유화빌딩집행_김포대건축" xfId="397"/>
    <cellStyle name="_인원계획표 _건축집행_집행_유화빌딩집행_김포대건축_김포대학토목공사(최종)" xfId="398"/>
    <cellStyle name="_인원계획표 _건축집행_집행_유화집행" xfId="399"/>
    <cellStyle name="_인원계획표 _건축집행_집행_유화집행_김포대건축" xfId="400"/>
    <cellStyle name="_인원계획표 _건축집행_집행_유화집행_김포대건축_김포대학토목공사(최종)" xfId="401"/>
    <cellStyle name="_인원계획표 _건축집행_태평건축집행" xfId="402"/>
    <cellStyle name="_인원계획표 _건축집행_태평건축집행_김포대건축" xfId="403"/>
    <cellStyle name="_인원계획표 _건축집행_태평건축집행_김포대건축_김포대학토목공사(최종)" xfId="404"/>
    <cellStyle name="_인원계획표 _건축집행_태평건축집행_미,조,타" xfId="405"/>
    <cellStyle name="_인원계획표 _건축집행_태평건축집행_미,조,타_김포대건축" xfId="406"/>
    <cellStyle name="_인원계획표 _건축집행_태평건축집행_미,조,타_김포대건축_김포대학토목공사(최종)" xfId="407"/>
    <cellStyle name="_인원계획표 _건축집행_태평건축집행_유화빌딩집행" xfId="408"/>
    <cellStyle name="_인원계획표 _건축집행_태평건축집행_유화빌딩집행_김포대건축" xfId="409"/>
    <cellStyle name="_인원계획표 _건축집행_태평건축집행_유화빌딩집행_김포대건축_김포대학토목공사(최종)" xfId="410"/>
    <cellStyle name="_인원계획표 _건축집행_태평건축집행_유화집행" xfId="411"/>
    <cellStyle name="_인원계획표 _건축집행_태평건축집행_유화집행_김포대건축" xfId="412"/>
    <cellStyle name="_인원계획표 _건축집행_태평건축집행_유화집행_김포대건축_김포대학토목공사(최종)" xfId="413"/>
    <cellStyle name="_인원계획표 _건축집행_태평도급-" xfId="414"/>
    <cellStyle name="_인원계획표 _건축집행_태평도급-_김포대건축" xfId="415"/>
    <cellStyle name="_인원계획표 _건축집행_태평도급-_김포대건축_김포대학토목공사(최종)" xfId="416"/>
    <cellStyle name="_인원계획표 _건축집행_태평도급-_미,조,타" xfId="417"/>
    <cellStyle name="_인원계획표 _건축집행_태평도급-_미,조,타_김포대건축" xfId="418"/>
    <cellStyle name="_인원계획표 _건축집행_태평도급-_미,조,타_김포대건축_김포대학토목공사(최종)" xfId="419"/>
    <cellStyle name="_인원계획표 _건축집행_태평도급-_유화빌딩집행" xfId="420"/>
    <cellStyle name="_인원계획표 _건축집행_태평도급-_유화빌딩집행_김포대건축" xfId="421"/>
    <cellStyle name="_인원계획표 _건축집행_태평도급-_유화빌딩집행_김포대건축_김포대학토목공사(최종)" xfId="422"/>
    <cellStyle name="_인원계획표 _건축집행_태평도급-_유화집행" xfId="423"/>
    <cellStyle name="_인원계획표 _건축집행_태평도급-_유화집행_김포대건축" xfId="424"/>
    <cellStyle name="_인원계획표 _건축집행_태평도급-_유화집행_김포대건축_김포대학토목공사(최종)" xfId="425"/>
    <cellStyle name="_인원계획표 _경기도지방공무원교육원청사(개산견적-총괄,간접비)" xfId="426"/>
    <cellStyle name="_인원계획표 _경기도지방공무원교육원청사(개산견적-총괄,간접비)_김포대학토목공사(최종)" xfId="427"/>
    <cellStyle name="_인원계획표 _귀래우회도로" xfId="428"/>
    <cellStyle name="_인원계획표 _귀래우회도로_김포대건축" xfId="429"/>
    <cellStyle name="_인원계획표 _귀래우회도로_김포대건축_김포대학토목공사(최종)" xfId="430"/>
    <cellStyle name="_인원계획표 _귀래우회도로_미,조,타" xfId="431"/>
    <cellStyle name="_인원계획표 _귀래우회도로_미,조,타_김포대건축" xfId="432"/>
    <cellStyle name="_인원계획표 _귀래우회도로_미,조,타_김포대건축_김포대학토목공사(최종)" xfId="433"/>
    <cellStyle name="_인원계획표 _귀래우회도로_유화빌딩집행" xfId="434"/>
    <cellStyle name="_인원계획표 _귀래우회도로_유화빌딩집행_김포대건축" xfId="435"/>
    <cellStyle name="_인원계획표 _귀래우회도로_유화빌딩집행_김포대건축_김포대학토목공사(최종)" xfId="436"/>
    <cellStyle name="_인원계획표 _귀래우회도로_유화집행" xfId="437"/>
    <cellStyle name="_인원계획표 _귀래우회도로_유화집행_김포대건축" xfId="438"/>
    <cellStyle name="_인원계획표 _귀래우회도로_유화집행_김포대건축_김포대학토목공사(최종)" xfId="439"/>
    <cellStyle name="_인원계획표 _귀래우회도로_태평건축집행" xfId="440"/>
    <cellStyle name="_인원계획표 _귀래우회도로_태평건축집행_김포대건축" xfId="441"/>
    <cellStyle name="_인원계획표 _귀래우회도로_태평건축집행_김포대건축_김포대학토목공사(최종)" xfId="442"/>
    <cellStyle name="_인원계획표 _귀래우회도로_태평건축집행_미,조,타" xfId="443"/>
    <cellStyle name="_인원계획표 _귀래우회도로_태평건축집행_미,조,타_김포대건축" xfId="444"/>
    <cellStyle name="_인원계획표 _귀래우회도로_태평건축집행_미,조,타_김포대건축_김포대학토목공사(최종)" xfId="445"/>
    <cellStyle name="_인원계획표 _귀래우회도로_태평건축집행_유화빌딩집행" xfId="446"/>
    <cellStyle name="_인원계획표 _귀래우회도로_태평건축집행_유화빌딩집행_김포대건축" xfId="447"/>
    <cellStyle name="_인원계획표 _귀래우회도로_태평건축집행_유화빌딩집행_김포대건축_김포대학토목공사(최종)" xfId="448"/>
    <cellStyle name="_인원계획표 _귀래우회도로_태평건축집행_유화집행" xfId="449"/>
    <cellStyle name="_인원계획표 _귀래우회도로_태평건축집행_유화집행_김포대건축" xfId="450"/>
    <cellStyle name="_인원계획표 _귀래우회도로_태평건축집행_유화집행_김포대건축_김포대학토목공사(최종)" xfId="451"/>
    <cellStyle name="_인원계획표 _김포대건축" xfId="452"/>
    <cellStyle name="_인원계획표 _김포대건축_김포대학토목공사(최종)" xfId="453"/>
    <cellStyle name="_인원계획표 _김포우회도로" xfId="454"/>
    <cellStyle name="_인원계획표 _김포우회도로_김포대건축" xfId="455"/>
    <cellStyle name="_인원계획표 _김포우회도로_김포대건축_김포대학토목공사(최종)" xfId="456"/>
    <cellStyle name="_인원계획표 _김포우회도로_미,조,타" xfId="457"/>
    <cellStyle name="_인원계획표 _김포우회도로_미,조,타_김포대건축" xfId="458"/>
    <cellStyle name="_인원계획표 _김포우회도로_미,조,타_김포대건축_김포대학토목공사(최종)" xfId="459"/>
    <cellStyle name="_인원계획표 _김포우회도로_유화빌딩집행" xfId="460"/>
    <cellStyle name="_인원계획표 _김포우회도로_유화빌딩집행_김포대건축" xfId="461"/>
    <cellStyle name="_인원계획표 _김포우회도로_유화빌딩집행_김포대건축_김포대학토목공사(최종)" xfId="462"/>
    <cellStyle name="_인원계획표 _김포우회도로_유화집행" xfId="463"/>
    <cellStyle name="_인원계획표 _김포우회도로_유화집행_김포대건축" xfId="464"/>
    <cellStyle name="_인원계획표 _김포우회도로_유화집행_김포대건축_김포대학토목공사(최종)" xfId="465"/>
    <cellStyle name="_인원계획표 _김포우회도로_태평건축집행" xfId="466"/>
    <cellStyle name="_인원계획표 _김포우회도로_태평건축집행_김포대건축" xfId="467"/>
    <cellStyle name="_인원계획표 _김포우회도로_태평건축집행_김포대건축_김포대학토목공사(최종)" xfId="468"/>
    <cellStyle name="_인원계획표 _김포우회도로_태평건축집행_미,조,타" xfId="469"/>
    <cellStyle name="_인원계획표 _김포우회도로_태평건축집행_미,조,타_김포대건축" xfId="470"/>
    <cellStyle name="_인원계획표 _김포우회도로_태평건축집행_미,조,타_김포대건축_김포대학토목공사(최종)" xfId="471"/>
    <cellStyle name="_인원계획표 _김포우회도로_태평건축집행_유화빌딩집행" xfId="472"/>
    <cellStyle name="_인원계획표 _김포우회도로_태평건축집행_유화빌딩집행_김포대건축" xfId="473"/>
    <cellStyle name="_인원계획표 _김포우회도로_태평건축집행_유화빌딩집행_김포대건축_김포대학토목공사(최종)" xfId="474"/>
    <cellStyle name="_인원계획표 _김포우회도로_태평건축집행_유화집행" xfId="475"/>
    <cellStyle name="_인원계획표 _김포우회도로_태평건축집행_유화집행_김포대건축" xfId="476"/>
    <cellStyle name="_인원계획표 _김포우회도로_태평건축집행_유화집행_김포대건축_김포대학토목공사(최종)" xfId="477"/>
    <cellStyle name="_인원계획표 _대전도시철도" xfId="478"/>
    <cellStyle name="_인원계획표 _대전도시철도_김포대건축" xfId="479"/>
    <cellStyle name="_인원계획표 _대전도시철도_김포대건축_김포대학토목공사(최종)" xfId="480"/>
    <cellStyle name="_인원계획표 _대전도시철도_미,조,타" xfId="481"/>
    <cellStyle name="_인원계획표 _대전도시철도_미,조,타_김포대건축" xfId="482"/>
    <cellStyle name="_인원계획표 _대전도시철도_미,조,타_김포대건축_김포대학토목공사(최종)" xfId="483"/>
    <cellStyle name="_인원계획표 _대전도시철도_유화빌딩집행" xfId="484"/>
    <cellStyle name="_인원계획표 _대전도시철도_유화빌딩집행_김포대건축" xfId="485"/>
    <cellStyle name="_인원계획표 _대전도시철도_유화빌딩집행_김포대건축_김포대학토목공사(최종)" xfId="486"/>
    <cellStyle name="_인원계획표 _대전도시철도_유화집행" xfId="487"/>
    <cellStyle name="_인원계획표 _대전도시철도_유화집행_김포대건축" xfId="488"/>
    <cellStyle name="_인원계획표 _대전도시철도_유화집행_김포대건축_김포대학토목공사(최종)" xfId="489"/>
    <cellStyle name="_인원계획표 _대전도시철도_태평건축집행" xfId="490"/>
    <cellStyle name="_인원계획표 _대전도시철도_태평건축집행_김포대건축" xfId="491"/>
    <cellStyle name="_인원계획표 _대전도시철도_태평건축집행_김포대건축_김포대학토목공사(최종)" xfId="492"/>
    <cellStyle name="_인원계획표 _대전도시철도_태평건축집행_미,조,타" xfId="493"/>
    <cellStyle name="_인원계획표 _대전도시철도_태평건축집행_미,조,타_김포대건축" xfId="494"/>
    <cellStyle name="_인원계획표 _대전도시철도_태평건축집행_미,조,타_김포대건축_김포대학토목공사(최종)" xfId="495"/>
    <cellStyle name="_인원계획표 _대전도시철도_태평건축집행_유화빌딩집행" xfId="496"/>
    <cellStyle name="_인원계획표 _대전도시철도_태평건축집행_유화빌딩집행_김포대건축" xfId="497"/>
    <cellStyle name="_인원계획표 _대전도시철도_태평건축집행_유화빌딩집행_김포대건축_김포대학토목공사(최종)" xfId="498"/>
    <cellStyle name="_인원계획표 _대전도시철도_태평건축집행_유화집행" xfId="499"/>
    <cellStyle name="_인원계획표 _대전도시철도_태평건축집행_유화집행_김포대건축" xfId="500"/>
    <cellStyle name="_인원계획표 _대전도시철도_태평건축집행_유화집행_김포대건축_김포대학토목공사(최종)" xfId="501"/>
    <cellStyle name="_인원계획표 _미,조,타" xfId="502"/>
    <cellStyle name="_인원계획표 _미,조,타_김포대건축" xfId="503"/>
    <cellStyle name="_인원계획표 _미,조,타_김포대건축_김포대학토목공사(최종)" xfId="504"/>
    <cellStyle name="_인원계획표 _미로삼척" xfId="505"/>
    <cellStyle name="_인원계획표 _미로삼척_김포대건축" xfId="506"/>
    <cellStyle name="_인원계획표 _미로삼척_김포대건축_김포대학토목공사(최종)" xfId="507"/>
    <cellStyle name="_인원계획표 _미로삼척_미,조,타" xfId="508"/>
    <cellStyle name="_인원계획표 _미로삼척_미,조,타_김포대건축" xfId="509"/>
    <cellStyle name="_인원계획표 _미로삼척_미,조,타_김포대건축_김포대학토목공사(최종)" xfId="510"/>
    <cellStyle name="_인원계획표 _미로삼척_유화빌딩집행" xfId="511"/>
    <cellStyle name="_인원계획표 _미로삼척_유화빌딩집행_김포대건축" xfId="512"/>
    <cellStyle name="_인원계획표 _미로삼척_유화빌딩집행_김포대건축_김포대학토목공사(최종)" xfId="513"/>
    <cellStyle name="_인원계획표 _미로삼척_유화집행" xfId="514"/>
    <cellStyle name="_인원계획표 _미로삼척_유화집행_김포대건축" xfId="515"/>
    <cellStyle name="_인원계획표 _미로삼척_유화집행_김포대건축_김포대학토목공사(최종)" xfId="516"/>
    <cellStyle name="_인원계획표 _미로삼척_태평건축집행" xfId="517"/>
    <cellStyle name="_인원계획표 _미로삼척_태평건축집행_김포대건축" xfId="518"/>
    <cellStyle name="_인원계획표 _미로삼척_태평건축집행_김포대건축_김포대학토목공사(최종)" xfId="519"/>
    <cellStyle name="_인원계획표 _미로삼척_태평건축집행_미,조,타" xfId="520"/>
    <cellStyle name="_인원계획표 _미로삼척_태평건축집행_미,조,타_김포대건축" xfId="521"/>
    <cellStyle name="_인원계획표 _미로삼척_태평건축집행_미,조,타_김포대건축_김포대학토목공사(최종)" xfId="522"/>
    <cellStyle name="_인원계획표 _미로삼척_태평건축집행_유화빌딩집행" xfId="523"/>
    <cellStyle name="_인원계획표 _미로삼척_태평건축집행_유화빌딩집행_김포대건축" xfId="524"/>
    <cellStyle name="_인원계획표 _미로삼척_태평건축집행_유화빌딩집행_김포대건축_김포대학토목공사(최종)" xfId="525"/>
    <cellStyle name="_인원계획표 _미로삼척_태평건축집행_유화집행" xfId="526"/>
    <cellStyle name="_인원계획표 _미로삼척_태평건축집행_유화집행_김포대건축" xfId="527"/>
    <cellStyle name="_인원계획표 _미로삼척_태평건축집행_유화집행_김포대건축_김포대학토목공사(최종)" xfId="528"/>
    <cellStyle name="_인원계획표 _미로삼척-BID" xfId="529"/>
    <cellStyle name="_인원계획표 _미로삼척-BID_김포대건축" xfId="530"/>
    <cellStyle name="_인원계획표 _미로삼척-BID_김포대건축_김포대학토목공사(최종)" xfId="531"/>
    <cellStyle name="_인원계획표 _미로삼척-BID_미,조,타" xfId="532"/>
    <cellStyle name="_인원계획표 _미로삼척-BID_미,조,타_김포대건축" xfId="533"/>
    <cellStyle name="_인원계획표 _미로삼척-BID_미,조,타_김포대건축_김포대학토목공사(최종)" xfId="534"/>
    <cellStyle name="_인원계획표 _미로삼척-BID_유화빌딩집행" xfId="535"/>
    <cellStyle name="_인원계획표 _미로삼척-BID_유화빌딩집행_김포대건축" xfId="536"/>
    <cellStyle name="_인원계획표 _미로삼척-BID_유화빌딩집행_김포대건축_김포대학토목공사(최종)" xfId="537"/>
    <cellStyle name="_인원계획표 _미로삼척-BID_유화집행" xfId="538"/>
    <cellStyle name="_인원계획표 _미로삼척-BID_유화집행_김포대건축" xfId="539"/>
    <cellStyle name="_인원계획표 _미로삼척-BID_유화집행_김포대건축_김포대학토목공사(최종)" xfId="540"/>
    <cellStyle name="_인원계획표 _미로삼척-BID_태평건축집행" xfId="541"/>
    <cellStyle name="_인원계획표 _미로삼척-BID_태평건축집행_김포대건축" xfId="542"/>
    <cellStyle name="_인원계획표 _미로삼척-BID_태평건축집행_김포대건축_김포대학토목공사(최종)" xfId="543"/>
    <cellStyle name="_인원계획표 _미로삼척-BID_태평건축집행_미,조,타" xfId="544"/>
    <cellStyle name="_인원계획표 _미로삼척-BID_태평건축집행_미,조,타_김포대건축" xfId="545"/>
    <cellStyle name="_인원계획표 _미로삼척-BID_태평건축집행_미,조,타_김포대건축_김포대학토목공사(최종)" xfId="546"/>
    <cellStyle name="_인원계획표 _미로삼척-BID_태평건축집행_유화빌딩집행" xfId="547"/>
    <cellStyle name="_인원계획표 _미로삼척-BID_태평건축집행_유화빌딩집행_김포대건축" xfId="548"/>
    <cellStyle name="_인원계획표 _미로삼척-BID_태평건축집행_유화빌딩집행_김포대건축_김포대학토목공사(최종)" xfId="549"/>
    <cellStyle name="_인원계획표 _미로삼척-BID_태평건축집행_유화집행" xfId="550"/>
    <cellStyle name="_인원계획표 _미로삼척-BID_태평건축집행_유화집행_김포대건축" xfId="551"/>
    <cellStyle name="_인원계획표 _미로삼척-BID_태평건축집행_유화집행_김포대건축_김포대학토목공사(최종)" xfId="552"/>
    <cellStyle name="_인원계획표 _불티교" xfId="553"/>
    <cellStyle name="_인원계획표 _불티교_김포대건축" xfId="554"/>
    <cellStyle name="_인원계획표 _불티교_김포대건축_김포대학토목공사(최종)" xfId="555"/>
    <cellStyle name="_인원계획표 _불티교_미,조,타" xfId="556"/>
    <cellStyle name="_인원계획표 _불티교_미,조,타_김포대건축" xfId="557"/>
    <cellStyle name="_인원계획표 _불티교_미,조,타_김포대건축_김포대학토목공사(최종)" xfId="558"/>
    <cellStyle name="_인원계획표 _불티교_유화빌딩집행" xfId="559"/>
    <cellStyle name="_인원계획표 _불티교_유화빌딩집행_김포대건축" xfId="560"/>
    <cellStyle name="_인원계획표 _불티교_유화빌딩집행_김포대건축_김포대학토목공사(최종)" xfId="561"/>
    <cellStyle name="_인원계획표 _불티교_유화집행" xfId="562"/>
    <cellStyle name="_인원계획표 _불티교_유화집행_김포대건축" xfId="563"/>
    <cellStyle name="_인원계획표 _불티교_유화집행_김포대건축_김포대학토목공사(최종)" xfId="564"/>
    <cellStyle name="_인원계획표 _불티교_태평건축집행" xfId="565"/>
    <cellStyle name="_인원계획표 _불티교_태평건축집행_김포대건축" xfId="566"/>
    <cellStyle name="_인원계획표 _불티교_태평건축집행_김포대건축_김포대학토목공사(최종)" xfId="567"/>
    <cellStyle name="_인원계획표 _불티교_태평건축집행_미,조,타" xfId="568"/>
    <cellStyle name="_인원계획표 _불티교_태평건축집행_미,조,타_김포대건축" xfId="569"/>
    <cellStyle name="_인원계획표 _불티교_태평건축집행_미,조,타_김포대건축_김포대학토목공사(최종)" xfId="570"/>
    <cellStyle name="_인원계획표 _불티교_태평건축집행_유화빌딩집행" xfId="571"/>
    <cellStyle name="_인원계획표 _불티교_태평건축집행_유화빌딩집행_김포대건축" xfId="572"/>
    <cellStyle name="_인원계획표 _불티교_태평건축집행_유화빌딩집행_김포대건축_김포대학토목공사(최종)" xfId="573"/>
    <cellStyle name="_인원계획표 _불티교_태평건축집행_유화집행" xfId="574"/>
    <cellStyle name="_인원계획표 _불티교_태평건축집행_유화집행_김포대건축" xfId="575"/>
    <cellStyle name="_인원계획표 _불티교_태평건축집행_유화집행_김포대건축_김포대학토목공사(최종)" xfId="576"/>
    <cellStyle name="_인원계획표 _순천덕월" xfId="577"/>
    <cellStyle name="_인원계획표 _순천덕월_김포대건축" xfId="578"/>
    <cellStyle name="_인원계획표 _순천덕월_김포대건축_김포대학토목공사(최종)" xfId="579"/>
    <cellStyle name="_인원계획표 _순천덕월_미,조,타" xfId="580"/>
    <cellStyle name="_인원계획표 _순천덕월_미,조,타_김포대건축" xfId="581"/>
    <cellStyle name="_인원계획표 _순천덕월_미,조,타_김포대건축_김포대학토목공사(최종)" xfId="582"/>
    <cellStyle name="_인원계획표 _순천덕월_유화빌딩집행" xfId="583"/>
    <cellStyle name="_인원계획표 _순천덕월_유화빌딩집행_김포대건축" xfId="584"/>
    <cellStyle name="_인원계획표 _순천덕월_유화빌딩집행_김포대건축_김포대학토목공사(최종)" xfId="585"/>
    <cellStyle name="_인원계획표 _순천덕월_유화집행" xfId="586"/>
    <cellStyle name="_인원계획표 _순천덕월_유화집행_김포대건축" xfId="587"/>
    <cellStyle name="_인원계획표 _순천덕월_유화집행_김포대건축_김포대학토목공사(최종)" xfId="588"/>
    <cellStyle name="_인원계획표 _순천덕월_태평건축집행" xfId="589"/>
    <cellStyle name="_인원계획표 _순천덕월_태평건축집행_김포대건축" xfId="590"/>
    <cellStyle name="_인원계획표 _순천덕월_태평건축집행_김포대건축_김포대학토목공사(최종)" xfId="591"/>
    <cellStyle name="_인원계획표 _순천덕월_태평건축집행_미,조,타" xfId="592"/>
    <cellStyle name="_인원계획표 _순천덕월_태평건축집행_미,조,타_김포대건축" xfId="593"/>
    <cellStyle name="_인원계획표 _순천덕월_태평건축집행_미,조,타_김포대건축_김포대학토목공사(최종)" xfId="594"/>
    <cellStyle name="_인원계획표 _순천덕월_태평건축집행_유화빌딩집행" xfId="595"/>
    <cellStyle name="_인원계획표 _순천덕월_태평건축집행_유화빌딩집행_김포대건축" xfId="596"/>
    <cellStyle name="_인원계획표 _순천덕월_태평건축집행_유화빌딩집행_김포대건축_김포대학토목공사(최종)" xfId="597"/>
    <cellStyle name="_인원계획표 _순천덕월_태평건축집행_유화집행" xfId="598"/>
    <cellStyle name="_인원계획표 _순천덕월_태평건축집행_유화집행_김포대건축" xfId="599"/>
    <cellStyle name="_인원계획표 _순천덕월_태평건축집행_유화집행_김포대건축_김포대학토목공사(최종)" xfId="600"/>
    <cellStyle name="_인원계획표 _유화빌딩집행" xfId="601"/>
    <cellStyle name="_인원계획표 _유화빌딩집행_김포대건축" xfId="602"/>
    <cellStyle name="_인원계획표 _유화빌딩집행_김포대건축_김포대학토목공사(최종)" xfId="603"/>
    <cellStyle name="_인원계획표 _유화집행" xfId="604"/>
    <cellStyle name="_인원계획표 _유화집행_김포대건축" xfId="605"/>
    <cellStyle name="_인원계획표 _유화집행_김포대건축_김포대학토목공사(최종)" xfId="606"/>
    <cellStyle name="_인원계획표 _자은상리" xfId="607"/>
    <cellStyle name="_인원계획표 _자은상리_김포대건축" xfId="608"/>
    <cellStyle name="_인원계획표 _자은상리_김포대건축_김포대학토목공사(최종)" xfId="609"/>
    <cellStyle name="_인원계획표 _자은상리_미,조,타" xfId="610"/>
    <cellStyle name="_인원계획표 _자은상리_미,조,타_김포대건축" xfId="611"/>
    <cellStyle name="_인원계획표 _자은상리_미,조,타_김포대건축_김포대학토목공사(최종)" xfId="612"/>
    <cellStyle name="_인원계획표 _자은상리_유화빌딩집행" xfId="613"/>
    <cellStyle name="_인원계획표 _자은상리_유화빌딩집행_김포대건축" xfId="614"/>
    <cellStyle name="_인원계획표 _자은상리_유화빌딩집행_김포대건축_김포대학토목공사(최종)" xfId="615"/>
    <cellStyle name="_인원계획표 _자은상리_유화집행" xfId="616"/>
    <cellStyle name="_인원계획표 _자은상리_유화집행_김포대건축" xfId="617"/>
    <cellStyle name="_인원계획표 _자은상리_유화집행_김포대건축_김포대학토목공사(최종)" xfId="618"/>
    <cellStyle name="_인원계획표 _자은상리_태평건축집행" xfId="619"/>
    <cellStyle name="_인원계획표 _자은상리_태평건축집행_김포대건축" xfId="620"/>
    <cellStyle name="_인원계획표 _자은상리_태평건축집행_김포대건축_김포대학토목공사(최종)" xfId="621"/>
    <cellStyle name="_인원계획표 _자은상리_태평건축집행_미,조,타" xfId="622"/>
    <cellStyle name="_인원계획표 _자은상리_태평건축집행_미,조,타_김포대건축" xfId="623"/>
    <cellStyle name="_인원계획표 _자은상리_태평건축집행_미,조,타_김포대건축_김포대학토목공사(최종)" xfId="624"/>
    <cellStyle name="_인원계획표 _자은상리_태평건축집행_유화빌딩집행" xfId="625"/>
    <cellStyle name="_인원계획표 _자은상리_태평건축집행_유화빌딩집행_김포대건축" xfId="626"/>
    <cellStyle name="_인원계획표 _자은상리_태평건축집행_유화빌딩집행_김포대건축_김포대학토목공사(최종)" xfId="627"/>
    <cellStyle name="_인원계획표 _자은상리_태평건축집행_유화집행" xfId="628"/>
    <cellStyle name="_인원계획표 _자은상리_태평건축집행_유화집행_김포대건축" xfId="629"/>
    <cellStyle name="_인원계획표 _자은상리_태평건축집행_유화집행_김포대건축_김포대학토목공사(최종)" xfId="630"/>
    <cellStyle name="_인원계획표 _적격 " xfId="631"/>
    <cellStyle name="_인원계획표 _적격 _Arch" xfId="632"/>
    <cellStyle name="_인원계획표 _적격 _Arch_건축내역" xfId="633"/>
    <cellStyle name="_인원계획표 _적격 _Arch_건축내역_김포대건축" xfId="634"/>
    <cellStyle name="_인원계획표 _적격 _Arch_건축내역_김포대건축_김포대학토목공사(최종)" xfId="635"/>
    <cellStyle name="_인원계획표 _적격 _Arch_건축내역_미,조,타" xfId="636"/>
    <cellStyle name="_인원계획표 _적격 _Arch_건축내역_미,조,타_김포대건축" xfId="637"/>
    <cellStyle name="_인원계획표 _적격 _Arch_건축내역_미,조,타_김포대건축_김포대학토목공사(최종)" xfId="638"/>
    <cellStyle name="_인원계획표 _적격 _Arch_건축내역_유화빌딩집행" xfId="639"/>
    <cellStyle name="_인원계획표 _적격 _Arch_건축내역_유화빌딩집행_김포대건축" xfId="640"/>
    <cellStyle name="_인원계획표 _적격 _Arch_건축내역_유화빌딩집행_김포대건축_김포대학토목공사(최종)" xfId="641"/>
    <cellStyle name="_인원계획표 _적격 _Arch_건축내역_유화집행" xfId="642"/>
    <cellStyle name="_인원계획표 _적격 _Arch_건축내역_유화집행_김포대건축" xfId="643"/>
    <cellStyle name="_인원계획표 _적격 _Arch_건축내역_유화집행_김포대건축_김포대학토목공사(최종)" xfId="644"/>
    <cellStyle name="_인원계획표 _적격 _Arch_경기도지방공무원교육원청사(개산견적-총괄,간접비)" xfId="645"/>
    <cellStyle name="_인원계획표 _적격 _Arch_경기도지방공무원교육원청사(개산견적-총괄,간접비)_김포대학토목공사(최종)" xfId="646"/>
    <cellStyle name="_인원계획표 _적격 _Arch_김포대건축" xfId="647"/>
    <cellStyle name="_인원계획표 _적격 _Arch_김포대건축_김포대학토목공사(최종)" xfId="648"/>
    <cellStyle name="_인원계획표 _적격 _Arch_미,조,타" xfId="649"/>
    <cellStyle name="_인원계획표 _적격 _Arch_미,조,타_김포대건축" xfId="650"/>
    <cellStyle name="_인원계획표 _적격 _Arch_미,조,타_김포대건축_김포대학토목공사(최종)" xfId="651"/>
    <cellStyle name="_인원계획표 _적격 _Arch_유화빌딩집행" xfId="652"/>
    <cellStyle name="_인원계획표 _적격 _Arch_유화빌딩집행_김포대건축" xfId="653"/>
    <cellStyle name="_인원계획표 _적격 _Arch_유화빌딩집행_김포대건축_김포대학토목공사(최종)" xfId="654"/>
    <cellStyle name="_인원계획표 _적격 _Arch_유화집행" xfId="655"/>
    <cellStyle name="_인원계획표 _적격 _Arch_유화집행_김포대건축" xfId="656"/>
    <cellStyle name="_인원계획표 _적격 _Arch_유화집행_김포대건축_김포대학토목공사(최종)" xfId="657"/>
    <cellStyle name="_인원계획표 _적격 _Arch_집행" xfId="658"/>
    <cellStyle name="_인원계획표 _적격 _Arch_집행_김포대건축" xfId="659"/>
    <cellStyle name="_인원계획표 _적격 _Arch_집행_김포대건축_김포대학토목공사(최종)" xfId="660"/>
    <cellStyle name="_인원계획표 _적격 _Arch_집행_미,조,타" xfId="661"/>
    <cellStyle name="_인원계획표 _적격 _Arch_집행_미,조,타_김포대건축" xfId="662"/>
    <cellStyle name="_인원계획표 _적격 _Arch_집행_미,조,타_김포대건축_김포대학토목공사(최종)" xfId="663"/>
    <cellStyle name="_인원계획표 _적격 _Arch_집행_유화빌딩집행" xfId="664"/>
    <cellStyle name="_인원계획표 _적격 _Arch_집행_유화빌딩집행_김포대건축" xfId="665"/>
    <cellStyle name="_인원계획표 _적격 _Arch_집행_유화빌딩집행_김포대건축_김포대학토목공사(최종)" xfId="666"/>
    <cellStyle name="_인원계획표 _적격 _Arch_집행_유화집행" xfId="667"/>
    <cellStyle name="_인원계획표 _적격 _Arch_집행_유화집행_김포대건축" xfId="668"/>
    <cellStyle name="_인원계획표 _적격 _Arch_집행_유화집행_김포대건축_김포대학토목공사(최종)" xfId="669"/>
    <cellStyle name="_인원계획표 _적격 _Arch_태평건축집행" xfId="670"/>
    <cellStyle name="_인원계획표 _적격 _Arch_태평건축집행_김포대건축" xfId="671"/>
    <cellStyle name="_인원계획표 _적격 _Arch_태평건축집행_김포대건축_김포대학토목공사(최종)" xfId="672"/>
    <cellStyle name="_인원계획표 _적격 _Arch_태평건축집행_미,조,타" xfId="673"/>
    <cellStyle name="_인원계획표 _적격 _Arch_태평건축집행_미,조,타_김포대건축" xfId="674"/>
    <cellStyle name="_인원계획표 _적격 _Arch_태평건축집행_미,조,타_김포대건축_김포대학토목공사(최종)" xfId="675"/>
    <cellStyle name="_인원계획표 _적격 _Arch_태평건축집행_유화빌딩집행" xfId="676"/>
    <cellStyle name="_인원계획표 _적격 _Arch_태평건축집행_유화빌딩집행_김포대건축" xfId="677"/>
    <cellStyle name="_인원계획표 _적격 _Arch_태평건축집행_유화빌딩집행_김포대건축_김포대학토목공사(최종)" xfId="678"/>
    <cellStyle name="_인원계획표 _적격 _Arch_태평건축집행_유화집행" xfId="679"/>
    <cellStyle name="_인원계획표 _적격 _Arch_태평건축집행_유화집행_김포대건축" xfId="680"/>
    <cellStyle name="_인원계획표 _적격 _Arch_태평건축집행_유화집행_김포대건축_김포대학토목공사(최종)" xfId="681"/>
    <cellStyle name="_인원계획표 _적격 _Arch_태평도급-" xfId="682"/>
    <cellStyle name="_인원계획표 _적격 _Arch_태평도급-_김포대건축" xfId="683"/>
    <cellStyle name="_인원계획표 _적격 _Arch_태평도급-_김포대건축_김포대학토목공사(최종)" xfId="684"/>
    <cellStyle name="_인원계획표 _적격 _Arch_태평도급-_미,조,타" xfId="685"/>
    <cellStyle name="_인원계획표 _적격 _Arch_태평도급-_미,조,타_김포대건축" xfId="686"/>
    <cellStyle name="_인원계획표 _적격 _Arch_태평도급-_미,조,타_김포대건축_김포대학토목공사(최종)" xfId="687"/>
    <cellStyle name="_인원계획표 _적격 _Arch_태평도급-_유화빌딩집행" xfId="688"/>
    <cellStyle name="_인원계획표 _적격 _Arch_태평도급-_유화빌딩집행_김포대건축" xfId="689"/>
    <cellStyle name="_인원계획표 _적격 _Arch_태평도급-_유화빌딩집행_김포대건축_김포대학토목공사(최종)" xfId="690"/>
    <cellStyle name="_인원계획표 _적격 _Arch_태평도급-_유화집행" xfId="691"/>
    <cellStyle name="_인원계획표 _적격 _Arch_태평도급-_유화집행_김포대건축" xfId="692"/>
    <cellStyle name="_인원계획표 _적격 _Arch_태평도급-_유화집행_김포대건축_김포대학토목공사(최종)" xfId="693"/>
    <cellStyle name="_인원계획표 _적격 _ARCH-FINAL" xfId="694"/>
    <cellStyle name="_인원계획표 _적격 _ARCH-FINAL_김포대건축" xfId="695"/>
    <cellStyle name="_인원계획표 _적격 _ARCH-FINAL_김포대건축_김포대학토목공사(최종)" xfId="696"/>
    <cellStyle name="_인원계획표 _적격 _ARCH-FINAL_미,조,타" xfId="697"/>
    <cellStyle name="_인원계획표 _적격 _ARCH-FINAL_미,조,타_김포대건축" xfId="698"/>
    <cellStyle name="_인원계획표 _적격 _ARCH-FINAL_미,조,타_김포대건축_김포대학토목공사(최종)" xfId="699"/>
    <cellStyle name="_인원계획표 _적격 _ARCH-FINAL_유화빌딩집행" xfId="700"/>
    <cellStyle name="_인원계획표 _적격 _ARCH-FINAL_유화빌딩집행_김포대건축" xfId="701"/>
    <cellStyle name="_인원계획표 _적격 _ARCH-FINAL_유화빌딩집행_김포대건축_김포대학토목공사(최종)" xfId="702"/>
    <cellStyle name="_인원계획표 _적격 _ARCH-FINAL_유화집행" xfId="703"/>
    <cellStyle name="_인원계획표 _적격 _ARCH-FINAL_유화집행_김포대건축" xfId="704"/>
    <cellStyle name="_인원계획표 _적격 _ARCH-FINAL_유화집행_김포대건축_김포대학토목공사(최종)" xfId="705"/>
    <cellStyle name="_인원계획표 _적격 _ARCH-FINAL_집행-2차" xfId="706"/>
    <cellStyle name="_인원계획표 _적격 _ARCH-FINAL_집행-2차_김포대건축" xfId="707"/>
    <cellStyle name="_인원계획표 _적격 _ARCH-FINAL_집행-2차_김포대건축_김포대학토목공사(최종)" xfId="708"/>
    <cellStyle name="_인원계획표 _적격 _ARCH-FINAL_집행-2차_미,조,타" xfId="709"/>
    <cellStyle name="_인원계획표 _적격 _ARCH-FINAL_집행-2차_미,조,타_김포대건축" xfId="710"/>
    <cellStyle name="_인원계획표 _적격 _ARCH-FINAL_집행-2차_미,조,타_김포대건축_김포대학토목공사(최종)" xfId="711"/>
    <cellStyle name="_인원계획표 _적격 _ARCH-FINAL_집행-2차_유화빌딩집행" xfId="712"/>
    <cellStyle name="_인원계획표 _적격 _ARCH-FINAL_집행-2차_유화빌딩집행_김포대건축" xfId="713"/>
    <cellStyle name="_인원계획표 _적격 _ARCH-FINAL_집행-2차_유화빌딩집행_김포대건축_김포대학토목공사(최종)" xfId="714"/>
    <cellStyle name="_인원계획표 _적격 _ARCH-FINAL_집행-2차_유화집행" xfId="715"/>
    <cellStyle name="_인원계획표 _적격 _ARCH-FINAL_집행-2차_유화집행_김포대건축" xfId="716"/>
    <cellStyle name="_인원계획표 _적격 _ARCH-FINAL_집행-2차_유화집행_김포대건축_김포대학토목공사(최종)" xfId="717"/>
    <cellStyle name="_인원계획표 _적격 _ARCH-FINAL_집행예산-2" xfId="718"/>
    <cellStyle name="_인원계획표 _적격 _ARCH-FINAL_집행예산-2_김포대건축" xfId="719"/>
    <cellStyle name="_인원계획표 _적격 _ARCH-FINAL_집행예산-2_김포대건축_김포대학토목공사(최종)" xfId="720"/>
    <cellStyle name="_인원계획표 _적격 _ARCH-FINAL_집행예산-2_미,조,타" xfId="721"/>
    <cellStyle name="_인원계획표 _적격 _ARCH-FINAL_집행예산-2_미,조,타_김포대건축" xfId="722"/>
    <cellStyle name="_인원계획표 _적격 _ARCH-FINAL_집행예산-2_미,조,타_김포대건축_김포대학토목공사(최종)" xfId="723"/>
    <cellStyle name="_인원계획표 _적격 _ARCH-FINAL_집행예산-2_유화빌딩집행" xfId="724"/>
    <cellStyle name="_인원계획표 _적격 _ARCH-FINAL_집행예산-2_유화빌딩집행_김포대건축" xfId="725"/>
    <cellStyle name="_인원계획표 _적격 _ARCH-FINAL_집행예산-2_유화빌딩집행_김포대건축_김포대학토목공사(최종)" xfId="726"/>
    <cellStyle name="_인원계획표 _적격 _ARCH-FINAL_집행예산-2_유화집행" xfId="727"/>
    <cellStyle name="_인원계획표 _적격 _ARCH-FINAL_집행예산-2_유화집행_김포대건축" xfId="728"/>
    <cellStyle name="_인원계획표 _적격 _ARCH-FINAL_집행예산-2_유화집행_김포대건축_김포대학토목공사(최종)" xfId="729"/>
    <cellStyle name="_인원계획표 _적격 _Arch-단가입력" xfId="730"/>
    <cellStyle name="_인원계획표 _적격 _Arch-단가입력_건축내역" xfId="731"/>
    <cellStyle name="_인원계획표 _적격 _Arch-단가입력_건축내역_김포대건축" xfId="732"/>
    <cellStyle name="_인원계획표 _적격 _Arch-단가입력_건축내역_김포대건축_김포대학토목공사(최종)" xfId="733"/>
    <cellStyle name="_인원계획표 _적격 _Arch-단가입력_건축내역_미,조,타" xfId="734"/>
    <cellStyle name="_인원계획표 _적격 _Arch-단가입력_건축내역_미,조,타_김포대건축" xfId="735"/>
    <cellStyle name="_인원계획표 _적격 _Arch-단가입력_건축내역_미,조,타_김포대건축_김포대학토목공사(최종)" xfId="736"/>
    <cellStyle name="_인원계획표 _적격 _Arch-단가입력_건축내역_유화빌딩집행" xfId="737"/>
    <cellStyle name="_인원계획표 _적격 _Arch-단가입력_건축내역_유화빌딩집행_김포대건축" xfId="738"/>
    <cellStyle name="_인원계획표 _적격 _Arch-단가입력_건축내역_유화빌딩집행_김포대건축_김포대학토목공사(최종)" xfId="739"/>
    <cellStyle name="_인원계획표 _적격 _Arch-단가입력_건축내역_유화집행" xfId="740"/>
    <cellStyle name="_인원계획표 _적격 _Arch-단가입력_건축내역_유화집행_김포대건축" xfId="741"/>
    <cellStyle name="_인원계획표 _적격 _Arch-단가입력_건축내역_유화집행_김포대건축_김포대학토목공사(최종)" xfId="742"/>
    <cellStyle name="_인원계획표 _적격 _Arch-단가입력_경기도지방공무원교육원청사(개산견적-총괄,간접비)" xfId="743"/>
    <cellStyle name="_인원계획표 _적격 _Arch-단가입력_경기도지방공무원교육원청사(개산견적-총괄,간접비)_김포대학토목공사(최종)" xfId="744"/>
    <cellStyle name="_인원계획표 _적격 _Arch-단가입력_김포대건축" xfId="745"/>
    <cellStyle name="_인원계획표 _적격 _Arch-단가입력_김포대건축_김포대학토목공사(최종)" xfId="746"/>
    <cellStyle name="_인원계획표 _적격 _Arch-단가입력_미,조,타" xfId="747"/>
    <cellStyle name="_인원계획표 _적격 _Arch-단가입력_미,조,타_김포대건축" xfId="748"/>
    <cellStyle name="_인원계획표 _적격 _Arch-단가입력_미,조,타_김포대건축_김포대학토목공사(최종)" xfId="749"/>
    <cellStyle name="_인원계획표 _적격 _Arch-단가입력_유화빌딩집행" xfId="750"/>
    <cellStyle name="_인원계획표 _적격 _Arch-단가입력_유화빌딩집행_김포대건축" xfId="751"/>
    <cellStyle name="_인원계획표 _적격 _Arch-단가입력_유화빌딩집행_김포대건축_김포대학토목공사(최종)" xfId="752"/>
    <cellStyle name="_인원계획표 _적격 _Arch-단가입력_유화집행" xfId="753"/>
    <cellStyle name="_인원계획표 _적격 _Arch-단가입력_유화집행_김포대건축" xfId="754"/>
    <cellStyle name="_인원계획표 _적격 _Arch-단가입력_유화집행_김포대건축_김포대학토목공사(최종)" xfId="755"/>
    <cellStyle name="_인원계획표 _적격 _Arch-단가입력_집행" xfId="756"/>
    <cellStyle name="_인원계획표 _적격 _Arch-단가입력_집행_김포대건축" xfId="757"/>
    <cellStyle name="_인원계획표 _적격 _Arch-단가입력_집행_김포대건축_김포대학토목공사(최종)" xfId="758"/>
    <cellStyle name="_인원계획표 _적격 _Arch-단가입력_집행_미,조,타" xfId="759"/>
    <cellStyle name="_인원계획표 _적격 _Arch-단가입력_집행_미,조,타_김포대건축" xfId="760"/>
    <cellStyle name="_인원계획표 _적격 _Arch-단가입력_집행_미,조,타_김포대건축_김포대학토목공사(최종)" xfId="761"/>
    <cellStyle name="_인원계획표 _적격 _Arch-단가입력_집행_유화빌딩집행" xfId="762"/>
    <cellStyle name="_인원계획표 _적격 _Arch-단가입력_집행_유화빌딩집행_김포대건축" xfId="763"/>
    <cellStyle name="_인원계획표 _적격 _Arch-단가입력_집행_유화빌딩집행_김포대건축_김포대학토목공사(최종)" xfId="764"/>
    <cellStyle name="_인원계획표 _적격 _Arch-단가입력_집행_유화집행" xfId="765"/>
    <cellStyle name="_인원계획표 _적격 _Arch-단가입력_집행_유화집행_김포대건축" xfId="766"/>
    <cellStyle name="_인원계획표 _적격 _Arch-단가입력_집행_유화집행_김포대건축_김포대학토목공사(최종)" xfId="767"/>
    <cellStyle name="_인원계획표 _적격 _Arch-단가입력_집행-2차" xfId="768"/>
    <cellStyle name="_인원계획표 _적격 _Arch-단가입력_집행-2차_김포대건축" xfId="769"/>
    <cellStyle name="_인원계획표 _적격 _Arch-단가입력_집행-2차_김포대건축_김포대학토목공사(최종)" xfId="770"/>
    <cellStyle name="_인원계획표 _적격 _Arch-단가입력_집행-2차_미,조,타" xfId="771"/>
    <cellStyle name="_인원계획표 _적격 _Arch-단가입력_집행-2차_미,조,타_김포대건축" xfId="772"/>
    <cellStyle name="_인원계획표 _적격 _Arch-단가입력_집행-2차_미,조,타_김포대건축_김포대학토목공사(최종)" xfId="773"/>
    <cellStyle name="_인원계획표 _적격 _Arch-단가입력_집행-2차_유화빌딩집행" xfId="774"/>
    <cellStyle name="_인원계획표 _적격 _Arch-단가입력_집행-2차_유화빌딩집행_김포대건축" xfId="775"/>
    <cellStyle name="_인원계획표 _적격 _Arch-단가입력_집행-2차_유화빌딩집행_김포대건축_김포대학토목공사(최종)" xfId="776"/>
    <cellStyle name="_인원계획표 _적격 _Arch-단가입력_집행-2차_유화집행" xfId="777"/>
    <cellStyle name="_인원계획표 _적격 _Arch-단가입력_집행-2차_유화집행_김포대건축" xfId="778"/>
    <cellStyle name="_인원계획표 _적격 _Arch-단가입력_집행-2차_유화집행_김포대건축_김포대학토목공사(최종)" xfId="779"/>
    <cellStyle name="_인원계획표 _적격 _Arch-단가입력_집행예산-2" xfId="780"/>
    <cellStyle name="_인원계획표 _적격 _Arch-단가입력_집행예산-2_김포대건축" xfId="781"/>
    <cellStyle name="_인원계획표 _적격 _Arch-단가입력_집행예산-2_김포대건축_김포대학토목공사(최종)" xfId="782"/>
    <cellStyle name="_인원계획표 _적격 _Arch-단가입력_집행예산-2_미,조,타" xfId="783"/>
    <cellStyle name="_인원계획표 _적격 _Arch-단가입력_집행예산-2_미,조,타_김포대건축" xfId="784"/>
    <cellStyle name="_인원계획표 _적격 _Arch-단가입력_집행예산-2_미,조,타_김포대건축_김포대학토목공사(최종)" xfId="785"/>
    <cellStyle name="_인원계획표 _적격 _Arch-단가입력_집행예산-2_유화빌딩집행" xfId="786"/>
    <cellStyle name="_인원계획표 _적격 _Arch-단가입력_집행예산-2_유화빌딩집행_김포대건축" xfId="787"/>
    <cellStyle name="_인원계획표 _적격 _Arch-단가입력_집행예산-2_유화빌딩집행_김포대건축_김포대학토목공사(최종)" xfId="788"/>
    <cellStyle name="_인원계획표 _적격 _Arch-단가입력_집행예산-2_유화집행" xfId="789"/>
    <cellStyle name="_인원계획표 _적격 _Arch-단가입력_집행예산-2_유화집행_김포대건축" xfId="790"/>
    <cellStyle name="_인원계획표 _적격 _Arch-단가입력_집행예산-2_유화집행_김포대건축_김포대학토목공사(최종)" xfId="791"/>
    <cellStyle name="_인원계획표 _적격 _Arch-단가입력_태평건축집행" xfId="792"/>
    <cellStyle name="_인원계획표 _적격 _Arch-단가입력_태평건축집행_김포대건축" xfId="793"/>
    <cellStyle name="_인원계획표 _적격 _Arch-단가입력_태평건축집행_김포대건축_김포대학토목공사(최종)" xfId="794"/>
    <cellStyle name="_인원계획표 _적격 _Arch-단가입력_태평건축집행_미,조,타" xfId="795"/>
    <cellStyle name="_인원계획표 _적격 _Arch-단가입력_태평건축집행_미,조,타_김포대건축" xfId="796"/>
    <cellStyle name="_인원계획표 _적격 _Arch-단가입력_태평건축집행_미,조,타_김포대건축_김포대학토목공사(최종)" xfId="797"/>
    <cellStyle name="_인원계획표 _적격 _Arch-단가입력_태평건축집행_유화빌딩집행" xfId="798"/>
    <cellStyle name="_인원계획표 _적격 _Arch-단가입력_태평건축집행_유화빌딩집행_김포대건축" xfId="799"/>
    <cellStyle name="_인원계획표 _적격 _Arch-단가입력_태평건축집행_유화빌딩집행_김포대건축_김포대학토목공사(최종)" xfId="800"/>
    <cellStyle name="_인원계획표 _적격 _Arch-단가입력_태평건축집행_유화집행" xfId="801"/>
    <cellStyle name="_인원계획표 _적격 _Arch-단가입력_태평건축집행_유화집행_김포대건축" xfId="802"/>
    <cellStyle name="_인원계획표 _적격 _Arch-단가입력_태평건축집행_유화집행_김포대건축_김포대학토목공사(최종)" xfId="803"/>
    <cellStyle name="_인원계획표 _적격 _Arch-단가입력_태평도급-" xfId="804"/>
    <cellStyle name="_인원계획표 _적격 _Arch-단가입력_태평도급-_김포대건축" xfId="805"/>
    <cellStyle name="_인원계획표 _적격 _Arch-단가입력_태평도급-_김포대건축_김포대학토목공사(최종)" xfId="806"/>
    <cellStyle name="_인원계획표 _적격 _Arch-단가입력_태평도급-_미,조,타" xfId="807"/>
    <cellStyle name="_인원계획표 _적격 _Arch-단가입력_태평도급-_미,조,타_김포대건축" xfId="808"/>
    <cellStyle name="_인원계획표 _적격 _Arch-단가입력_태평도급-_미,조,타_김포대건축_김포대학토목공사(최종)" xfId="809"/>
    <cellStyle name="_인원계획표 _적격 _Arch-단가입력_태평도급-_유화빌딩집행" xfId="810"/>
    <cellStyle name="_인원계획표 _적격 _Arch-단가입력_태평도급-_유화빌딩집행_김포대건축" xfId="811"/>
    <cellStyle name="_인원계획표 _적격 _Arch-단가입력_태평도급-_유화빌딩집행_김포대건축_김포대학토목공사(최종)" xfId="812"/>
    <cellStyle name="_인원계획표 _적격 _Arch-단가입력_태평도급-_유화집행" xfId="813"/>
    <cellStyle name="_인원계획표 _적격 _Arch-단가입력_태평도급-_유화집행_김포대건축" xfId="814"/>
    <cellStyle name="_인원계획표 _적격 _Arch-단가입력_태평도급-_유화집행_김포대건축_김포대학토목공사(최종)" xfId="815"/>
    <cellStyle name="_인원계획표 _적격 _건축내역" xfId="816"/>
    <cellStyle name="_인원계획표 _적격 _건축내역_김포대건축" xfId="817"/>
    <cellStyle name="_인원계획표 _적격 _건축내역_김포대건축_김포대학토목공사(최종)" xfId="818"/>
    <cellStyle name="_인원계획표 _적격 _건축내역_미,조,타" xfId="819"/>
    <cellStyle name="_인원계획표 _적격 _건축내역_미,조,타_김포대건축" xfId="820"/>
    <cellStyle name="_인원계획표 _적격 _건축내역_미,조,타_김포대건축_김포대학토목공사(최종)" xfId="821"/>
    <cellStyle name="_인원계획표 _적격 _건축내역_유화빌딩집행" xfId="822"/>
    <cellStyle name="_인원계획표 _적격 _건축내역_유화빌딩집행_김포대건축" xfId="823"/>
    <cellStyle name="_인원계획표 _적격 _건축내역_유화빌딩집행_김포대건축_김포대학토목공사(최종)" xfId="824"/>
    <cellStyle name="_인원계획표 _적격 _건축내역_유화집행" xfId="825"/>
    <cellStyle name="_인원계획표 _적격 _건축내역_유화집행_김포대건축" xfId="826"/>
    <cellStyle name="_인원계획표 _적격 _건축내역_유화집행_김포대건축_김포대학토목공사(최종)" xfId="827"/>
    <cellStyle name="_인원계획표 _적격 _건축집행" xfId="828"/>
    <cellStyle name="_인원계획표 _적격 _건축집행_건축내역" xfId="829"/>
    <cellStyle name="_인원계획표 _적격 _건축집행_건축내역_김포대건축" xfId="830"/>
    <cellStyle name="_인원계획표 _적격 _건축집행_건축내역_김포대건축_김포대학토목공사(최종)" xfId="831"/>
    <cellStyle name="_인원계획표 _적격 _건축집행_건축내역_미,조,타" xfId="832"/>
    <cellStyle name="_인원계획표 _적격 _건축집행_건축내역_미,조,타_김포대건축" xfId="833"/>
    <cellStyle name="_인원계획표 _적격 _건축집행_건축내역_미,조,타_김포대건축_김포대학토목공사(최종)" xfId="834"/>
    <cellStyle name="_인원계획표 _적격 _건축집행_건축내역_유화빌딩집행" xfId="835"/>
    <cellStyle name="_인원계획표 _적격 _건축집행_건축내역_유화빌딩집행_김포대건축" xfId="836"/>
    <cellStyle name="_인원계획표 _적격 _건축집행_건축내역_유화빌딩집행_김포대건축_김포대학토목공사(최종)" xfId="837"/>
    <cellStyle name="_인원계획표 _적격 _건축집행_건축내역_유화집행" xfId="838"/>
    <cellStyle name="_인원계획표 _적격 _건축집행_건축내역_유화집행_김포대건축" xfId="839"/>
    <cellStyle name="_인원계획표 _적격 _건축집행_건축내역_유화집행_김포대건축_김포대학토목공사(최종)" xfId="840"/>
    <cellStyle name="_인원계획표 _적격 _건축집행_경기도지방공무원교육원청사(개산견적-총괄,간접비)" xfId="841"/>
    <cellStyle name="_인원계획표 _적격 _건축집행_경기도지방공무원교육원청사(개산견적-총괄,간접비)_김포대학토목공사(최종)" xfId="842"/>
    <cellStyle name="_인원계획표 _적격 _건축집행_김포대건축" xfId="843"/>
    <cellStyle name="_인원계획표 _적격 _건축집행_김포대건축_김포대학토목공사(최종)" xfId="844"/>
    <cellStyle name="_인원계획표 _적격 _건축집행_미,조,타" xfId="845"/>
    <cellStyle name="_인원계획표 _적격 _건축집행_미,조,타_김포대건축" xfId="846"/>
    <cellStyle name="_인원계획표 _적격 _건축집행_미,조,타_김포대건축_김포대학토목공사(최종)" xfId="847"/>
    <cellStyle name="_인원계획표 _적격 _건축집행_유화빌딩집행" xfId="848"/>
    <cellStyle name="_인원계획표 _적격 _건축집행_유화빌딩집행_김포대건축" xfId="849"/>
    <cellStyle name="_인원계획표 _적격 _건축집행_유화빌딩집행_김포대건축_김포대학토목공사(최종)" xfId="850"/>
    <cellStyle name="_인원계획표 _적격 _건축집행_유화집행" xfId="851"/>
    <cellStyle name="_인원계획표 _적격 _건축집행_유화집행_김포대건축" xfId="852"/>
    <cellStyle name="_인원계획표 _적격 _건축집행_유화집행_김포대건축_김포대학토목공사(최종)" xfId="853"/>
    <cellStyle name="_인원계획표 _적격 _건축집행_집행" xfId="854"/>
    <cellStyle name="_인원계획표 _적격 _건축집행_집행_김포대건축" xfId="855"/>
    <cellStyle name="_인원계획표 _적격 _건축집행_집행_김포대건축_김포대학토목공사(최종)" xfId="856"/>
    <cellStyle name="_인원계획표 _적격 _건축집행_집행_미,조,타" xfId="857"/>
    <cellStyle name="_인원계획표 _적격 _건축집행_집행_미,조,타_김포대건축" xfId="858"/>
    <cellStyle name="_인원계획표 _적격 _건축집행_집행_미,조,타_김포대건축_김포대학토목공사(최종)" xfId="859"/>
    <cellStyle name="_인원계획표 _적격 _건축집행_집행_유화빌딩집행" xfId="860"/>
    <cellStyle name="_인원계획표 _적격 _건축집행_집행_유화빌딩집행_김포대건축" xfId="861"/>
    <cellStyle name="_인원계획표 _적격 _건축집행_집행_유화빌딩집행_김포대건축_김포대학토목공사(최종)" xfId="862"/>
    <cellStyle name="_인원계획표 _적격 _건축집행_집행_유화집행" xfId="863"/>
    <cellStyle name="_인원계획표 _적격 _건축집행_집행_유화집행_김포대건축" xfId="864"/>
    <cellStyle name="_인원계획표 _적격 _건축집행_집행_유화집행_김포대건축_김포대학토목공사(최종)" xfId="865"/>
    <cellStyle name="_인원계획표 _적격 _건축집행_태평건축집행" xfId="866"/>
    <cellStyle name="_인원계획표 _적격 _건축집행_태평건축집행_김포대건축" xfId="867"/>
    <cellStyle name="_인원계획표 _적격 _건축집행_태평건축집행_김포대건축_김포대학토목공사(최종)" xfId="868"/>
    <cellStyle name="_인원계획표 _적격 _건축집행_태평건축집행_미,조,타" xfId="869"/>
    <cellStyle name="_인원계획표 _적격 _건축집행_태평건축집행_미,조,타_김포대건축" xfId="870"/>
    <cellStyle name="_인원계획표 _적격 _건축집행_태평건축집행_미,조,타_김포대건축_김포대학토목공사(최종)" xfId="871"/>
    <cellStyle name="_인원계획표 _적격 _건축집행_태평건축집행_유화빌딩집행" xfId="872"/>
    <cellStyle name="_인원계획표 _적격 _건축집행_태평건축집행_유화빌딩집행_김포대건축" xfId="873"/>
    <cellStyle name="_인원계획표 _적격 _건축집행_태평건축집행_유화빌딩집행_김포대건축_김포대학토목공사(최종)" xfId="874"/>
    <cellStyle name="_인원계획표 _적격 _건축집행_태평건축집행_유화집행" xfId="875"/>
    <cellStyle name="_인원계획표 _적격 _건축집행_태평건축집행_유화집행_김포대건축" xfId="876"/>
    <cellStyle name="_인원계획표 _적격 _건축집행_태평건축집행_유화집행_김포대건축_김포대학토목공사(최종)" xfId="877"/>
    <cellStyle name="_인원계획표 _적격 _건축집행_태평도급-" xfId="878"/>
    <cellStyle name="_인원계획표 _적격 _건축집행_태평도급-_김포대건축" xfId="879"/>
    <cellStyle name="_인원계획표 _적격 _건축집행_태평도급-_김포대건축_김포대학토목공사(최종)" xfId="880"/>
    <cellStyle name="_인원계획표 _적격 _건축집행_태평도급-_미,조,타" xfId="881"/>
    <cellStyle name="_인원계획표 _적격 _건축집행_태평도급-_미,조,타_김포대건축" xfId="882"/>
    <cellStyle name="_인원계획표 _적격 _건축집행_태평도급-_미,조,타_김포대건축_김포대학토목공사(최종)" xfId="883"/>
    <cellStyle name="_인원계획표 _적격 _건축집행_태평도급-_유화빌딩집행" xfId="884"/>
    <cellStyle name="_인원계획표 _적격 _건축집행_태평도급-_유화빌딩집행_김포대건축" xfId="885"/>
    <cellStyle name="_인원계획표 _적격 _건축집행_태평도급-_유화빌딩집행_김포대건축_김포대학토목공사(최종)" xfId="886"/>
    <cellStyle name="_인원계획표 _적격 _건축집행_태평도급-_유화집행" xfId="887"/>
    <cellStyle name="_인원계획표 _적격 _건축집행_태평도급-_유화집행_김포대건축" xfId="888"/>
    <cellStyle name="_인원계획표 _적격 _건축집행_태평도급-_유화집행_김포대건축_김포대학토목공사(최종)" xfId="889"/>
    <cellStyle name="_인원계획표 _적격 _경기도지방공무원교육원청사(개산견적-총괄,간접비)" xfId="890"/>
    <cellStyle name="_인원계획표 _적격 _경기도지방공무원교육원청사(개산견적-총괄,간접비)_김포대학토목공사(최종)" xfId="891"/>
    <cellStyle name="_인원계획표 _적격 _김포대건축" xfId="892"/>
    <cellStyle name="_인원계획표 _적격 _김포대건축_김포대학토목공사(최종)" xfId="893"/>
    <cellStyle name="_인원계획표 _적격 _미,조,타" xfId="894"/>
    <cellStyle name="_인원계획표 _적격 _미,조,타_김포대건축" xfId="895"/>
    <cellStyle name="_인원계획표 _적격 _미,조,타_김포대건축_김포대학토목공사(최종)" xfId="896"/>
    <cellStyle name="_인원계획표 _적격 _유화빌딩집행" xfId="897"/>
    <cellStyle name="_인원계획표 _적격 _유화빌딩집행_김포대건축" xfId="898"/>
    <cellStyle name="_인원계획표 _적격 _유화빌딩집행_김포대건축_김포대학토목공사(최종)" xfId="899"/>
    <cellStyle name="_인원계획표 _적격 _유화집행" xfId="900"/>
    <cellStyle name="_인원계획표 _적격 _유화집행_김포대건축" xfId="901"/>
    <cellStyle name="_인원계획표 _적격 _유화집행_김포대건축_김포대학토목공사(최종)" xfId="902"/>
    <cellStyle name="_인원계획표 _적격 _적십집행" xfId="903"/>
    <cellStyle name="_인원계획표 _적격 _적십집행_건축내역" xfId="904"/>
    <cellStyle name="_인원계획표 _적격 _적십집행_건축내역_김포대건축" xfId="905"/>
    <cellStyle name="_인원계획표 _적격 _적십집행_건축내역_김포대건축_김포대학토목공사(최종)" xfId="906"/>
    <cellStyle name="_인원계획표 _적격 _적십집행_건축내역_미,조,타" xfId="907"/>
    <cellStyle name="_인원계획표 _적격 _적십집행_건축내역_미,조,타_김포대건축" xfId="908"/>
    <cellStyle name="_인원계획표 _적격 _적십집행_건축내역_미,조,타_김포대건축_김포대학토목공사(최종)" xfId="909"/>
    <cellStyle name="_인원계획표 _적격 _적십집행_건축내역_유화빌딩집행" xfId="910"/>
    <cellStyle name="_인원계획표 _적격 _적십집행_건축내역_유화빌딩집행_김포대건축" xfId="911"/>
    <cellStyle name="_인원계획표 _적격 _적십집행_건축내역_유화빌딩집행_김포대건축_김포대학토목공사(최종)" xfId="912"/>
    <cellStyle name="_인원계획표 _적격 _적십집행_건축내역_유화집행" xfId="913"/>
    <cellStyle name="_인원계획표 _적격 _적십집행_건축내역_유화집행_김포대건축" xfId="914"/>
    <cellStyle name="_인원계획표 _적격 _적십집행_건축내역_유화집행_김포대건축_김포대학토목공사(최종)" xfId="915"/>
    <cellStyle name="_인원계획표 _적격 _적십집행_경기도지방공무원교육원청사(개산견적-총괄,간접비)" xfId="916"/>
    <cellStyle name="_인원계획표 _적격 _적십집행_경기도지방공무원교육원청사(개산견적-총괄,간접비)_김포대학토목공사(최종)" xfId="917"/>
    <cellStyle name="_인원계획표 _적격 _적십집행_김포대건축" xfId="918"/>
    <cellStyle name="_인원계획표 _적격 _적십집행_김포대건축_김포대학토목공사(최종)" xfId="919"/>
    <cellStyle name="_인원계획표 _적격 _적십집행_미,조,타" xfId="920"/>
    <cellStyle name="_인원계획표 _적격 _적십집행_미,조,타_김포대건축" xfId="921"/>
    <cellStyle name="_인원계획표 _적격 _적십집행_미,조,타_김포대건축_김포대학토목공사(최종)" xfId="922"/>
    <cellStyle name="_인원계획표 _적격 _적십집행_유화빌딩집행" xfId="923"/>
    <cellStyle name="_인원계획표 _적격 _적십집행_유화빌딩집행_김포대건축" xfId="924"/>
    <cellStyle name="_인원계획표 _적격 _적십집행_유화빌딩집행_김포대건축_김포대학토목공사(최종)" xfId="925"/>
    <cellStyle name="_인원계획표 _적격 _적십집행_유화집행" xfId="926"/>
    <cellStyle name="_인원계획표 _적격 _적십집행_유화집행_김포대건축" xfId="927"/>
    <cellStyle name="_인원계획표 _적격 _적십집행_유화집행_김포대건축_김포대학토목공사(최종)" xfId="928"/>
    <cellStyle name="_인원계획표 _적격 _적십집행_집행" xfId="929"/>
    <cellStyle name="_인원계획표 _적격 _적십집행_집행_김포대건축" xfId="930"/>
    <cellStyle name="_인원계획표 _적격 _적십집행_집행_김포대건축_김포대학토목공사(최종)" xfId="931"/>
    <cellStyle name="_인원계획표 _적격 _적십집행_집행_미,조,타" xfId="932"/>
    <cellStyle name="_인원계획표 _적격 _적십집행_집행_미,조,타_김포대건축" xfId="933"/>
    <cellStyle name="_인원계획표 _적격 _적십집행_집행_미,조,타_김포대건축_김포대학토목공사(최종)" xfId="934"/>
    <cellStyle name="_인원계획표 _적격 _적십집행_집행_유화빌딩집행" xfId="935"/>
    <cellStyle name="_인원계획표 _적격 _적십집행_집행_유화빌딩집행_김포대건축" xfId="936"/>
    <cellStyle name="_인원계획표 _적격 _적십집행_집행_유화빌딩집행_김포대건축_김포대학토목공사(최종)" xfId="937"/>
    <cellStyle name="_인원계획표 _적격 _적십집행_집행_유화집행" xfId="938"/>
    <cellStyle name="_인원계획표 _적격 _적십집행_집행_유화집행_김포대건축" xfId="939"/>
    <cellStyle name="_인원계획표 _적격 _적십집행_집행_유화집행_김포대건축_김포대학토목공사(최종)" xfId="940"/>
    <cellStyle name="_인원계획표 _적격 _적십집행_태평건축집행" xfId="941"/>
    <cellStyle name="_인원계획표 _적격 _적십집행_태평건축집행_김포대건축" xfId="942"/>
    <cellStyle name="_인원계획표 _적격 _적십집행_태평건축집행_김포대건축_김포대학토목공사(최종)" xfId="943"/>
    <cellStyle name="_인원계획표 _적격 _적십집행_태평건축집행_미,조,타" xfId="944"/>
    <cellStyle name="_인원계획표 _적격 _적십집행_태평건축집행_미,조,타_김포대건축" xfId="945"/>
    <cellStyle name="_인원계획표 _적격 _적십집행_태평건축집행_미,조,타_김포대건축_김포대학토목공사(최종)" xfId="946"/>
    <cellStyle name="_인원계획표 _적격 _적십집행_태평건축집행_유화빌딩집행" xfId="947"/>
    <cellStyle name="_인원계획표 _적격 _적십집행_태평건축집행_유화빌딩집행_김포대건축" xfId="948"/>
    <cellStyle name="_인원계획표 _적격 _적십집행_태평건축집행_유화빌딩집행_김포대건축_김포대학토목공사(최종)" xfId="949"/>
    <cellStyle name="_인원계획표 _적격 _적십집행_태평건축집행_유화집행" xfId="950"/>
    <cellStyle name="_인원계획표 _적격 _적십집행_태평건축집행_유화집행_김포대건축" xfId="951"/>
    <cellStyle name="_인원계획표 _적격 _적십집행_태평건축집행_유화집행_김포대건축_김포대학토목공사(최종)" xfId="952"/>
    <cellStyle name="_인원계획표 _적격 _적십집행_태평도급-" xfId="953"/>
    <cellStyle name="_인원계획표 _적격 _적십집행_태평도급-_김포대건축" xfId="954"/>
    <cellStyle name="_인원계획표 _적격 _적십집행_태평도급-_김포대건축_김포대학토목공사(최종)" xfId="955"/>
    <cellStyle name="_인원계획표 _적격 _적십집행_태평도급-_미,조,타" xfId="956"/>
    <cellStyle name="_인원계획표 _적격 _적십집행_태평도급-_미,조,타_김포대건축" xfId="957"/>
    <cellStyle name="_인원계획표 _적격 _적십집행_태평도급-_미,조,타_김포대건축_김포대학토목공사(최종)" xfId="958"/>
    <cellStyle name="_인원계획표 _적격 _적십집행_태평도급-_유화빌딩집행" xfId="959"/>
    <cellStyle name="_인원계획표 _적격 _적십집행_태평도급-_유화빌딩집행_김포대건축" xfId="960"/>
    <cellStyle name="_인원계획표 _적격 _적십집행_태평도급-_유화빌딩집행_김포대건축_김포대학토목공사(최종)" xfId="961"/>
    <cellStyle name="_인원계획표 _적격 _적십집행_태평도급-_유화집행" xfId="962"/>
    <cellStyle name="_인원계획표 _적격 _적십집행_태평도급-_유화집행_김포대건축" xfId="963"/>
    <cellStyle name="_인원계획표 _적격 _적십집행_태평도급-_유화집행_김포대건축_김포대학토목공사(최종)" xfId="964"/>
    <cellStyle name="_인원계획표 _적격 _집행" xfId="965"/>
    <cellStyle name="_인원계획표 _적격 _집행_김포대건축" xfId="966"/>
    <cellStyle name="_인원계획표 _적격 _집행_김포대건축_김포대학토목공사(최종)" xfId="967"/>
    <cellStyle name="_인원계획표 _적격 _집행_미,조,타" xfId="968"/>
    <cellStyle name="_인원계획표 _적격 _집행_미,조,타_김포대건축" xfId="969"/>
    <cellStyle name="_인원계획표 _적격 _집행_미,조,타_김포대건축_김포대학토목공사(최종)" xfId="970"/>
    <cellStyle name="_인원계획표 _적격 _집행_유화빌딩집행" xfId="971"/>
    <cellStyle name="_인원계획표 _적격 _집행_유화빌딩집행_김포대건축" xfId="972"/>
    <cellStyle name="_인원계획표 _적격 _집행_유화빌딩집행_김포대건축_김포대학토목공사(최종)" xfId="973"/>
    <cellStyle name="_인원계획표 _적격 _집행_유화집행" xfId="974"/>
    <cellStyle name="_인원계획표 _적격 _집행_유화집행_김포대건축" xfId="975"/>
    <cellStyle name="_인원계획표 _적격 _집행_유화집행_김포대건축_김포대학토목공사(최종)" xfId="976"/>
    <cellStyle name="_인원계획표 _적격 _집행2" xfId="977"/>
    <cellStyle name="_인원계획표 _적격 _집행2_건축내역" xfId="978"/>
    <cellStyle name="_인원계획표 _적격 _집행2_건축내역_김포대건축" xfId="979"/>
    <cellStyle name="_인원계획표 _적격 _집행2_건축내역_김포대건축_김포대학토목공사(최종)" xfId="980"/>
    <cellStyle name="_인원계획표 _적격 _집행2_건축내역_미,조,타" xfId="981"/>
    <cellStyle name="_인원계획표 _적격 _집행2_건축내역_미,조,타_김포대건축" xfId="982"/>
    <cellStyle name="_인원계획표 _적격 _집행2_건축내역_미,조,타_김포대건축_김포대학토목공사(최종)" xfId="983"/>
    <cellStyle name="_인원계획표 _적격 _집행2_건축내역_유화빌딩집행" xfId="984"/>
    <cellStyle name="_인원계획표 _적격 _집행2_건축내역_유화빌딩집행_김포대건축" xfId="985"/>
    <cellStyle name="_인원계획표 _적격 _집행2_건축내역_유화빌딩집행_김포대건축_김포대학토목공사(최종)" xfId="986"/>
    <cellStyle name="_인원계획표 _적격 _집행2_건축내역_유화집행" xfId="987"/>
    <cellStyle name="_인원계획표 _적격 _집행2_건축내역_유화집행_김포대건축" xfId="988"/>
    <cellStyle name="_인원계획표 _적격 _집행2_건축내역_유화집행_김포대건축_김포대학토목공사(최종)" xfId="989"/>
    <cellStyle name="_인원계획표 _적격 _집행2_경기도지방공무원교육원청사(개산견적-총괄,간접비)" xfId="990"/>
    <cellStyle name="_인원계획표 _적격 _집행2_경기도지방공무원교육원청사(개산견적-총괄,간접비)_김포대학토목공사(최종)" xfId="991"/>
    <cellStyle name="_인원계획표 _적격 _집행2_김포대건축" xfId="992"/>
    <cellStyle name="_인원계획표 _적격 _집행2_김포대건축_김포대학토목공사(최종)" xfId="993"/>
    <cellStyle name="_인원계획표 _적격 _집행2_미,조,타" xfId="994"/>
    <cellStyle name="_인원계획표 _적격 _집행2_미,조,타_김포대건축" xfId="995"/>
    <cellStyle name="_인원계획표 _적격 _집행2_미,조,타_김포대건축_김포대학토목공사(최종)" xfId="996"/>
    <cellStyle name="_인원계획표 _적격 _집행2_유화빌딩집행" xfId="997"/>
    <cellStyle name="_인원계획표 _적격 _집행2_유화빌딩집행_김포대건축" xfId="998"/>
    <cellStyle name="_인원계획표 _적격 _집행2_유화빌딩집행_김포대건축_김포대학토목공사(최종)" xfId="999"/>
    <cellStyle name="_인원계획표 _적격 _집행2_유화집행" xfId="1000"/>
    <cellStyle name="_인원계획표 _적격 _집행2_유화집행_김포대건축" xfId="1001"/>
    <cellStyle name="_인원계획표 _적격 _집행2_유화집행_김포대건축_김포대학토목공사(최종)" xfId="1002"/>
    <cellStyle name="_인원계획표 _적격 _집행2_집행" xfId="1003"/>
    <cellStyle name="_인원계획표 _적격 _집행2_집행_김포대건축" xfId="1004"/>
    <cellStyle name="_인원계획표 _적격 _집행2_집행_김포대건축_김포대학토목공사(최종)" xfId="1005"/>
    <cellStyle name="_인원계획표 _적격 _집행2_집행_미,조,타" xfId="1006"/>
    <cellStyle name="_인원계획표 _적격 _집행2_집행_미,조,타_김포대건축" xfId="1007"/>
    <cellStyle name="_인원계획표 _적격 _집행2_집행_미,조,타_김포대건축_김포대학토목공사(최종)" xfId="1008"/>
    <cellStyle name="_인원계획표 _적격 _집행2_집행_유화빌딩집행" xfId="1009"/>
    <cellStyle name="_인원계획표 _적격 _집행2_집행_유화빌딩집행_김포대건축" xfId="1010"/>
    <cellStyle name="_인원계획표 _적격 _집행2_집행_유화빌딩집행_김포대건축_김포대학토목공사(최종)" xfId="1011"/>
    <cellStyle name="_인원계획표 _적격 _집행2_집행_유화집행" xfId="1012"/>
    <cellStyle name="_인원계획표 _적격 _집행2_집행_유화집행_김포대건축" xfId="1013"/>
    <cellStyle name="_인원계획표 _적격 _집행2_집행_유화집행_김포대건축_김포대학토목공사(최종)" xfId="1014"/>
    <cellStyle name="_인원계획표 _적격 _집행2_태평건축집행" xfId="1015"/>
    <cellStyle name="_인원계획표 _적격 _집행2_태평건축집행_김포대건축" xfId="1016"/>
    <cellStyle name="_인원계획표 _적격 _집행2_태평건축집행_김포대건축_김포대학토목공사(최종)" xfId="1017"/>
    <cellStyle name="_인원계획표 _적격 _집행2_태평건축집행_미,조,타" xfId="1018"/>
    <cellStyle name="_인원계획표 _적격 _집행2_태평건축집행_미,조,타_김포대건축" xfId="1019"/>
    <cellStyle name="_인원계획표 _적격 _집행2_태평건축집행_미,조,타_김포대건축_김포대학토목공사(최종)" xfId="1020"/>
    <cellStyle name="_인원계획표 _적격 _집행2_태평건축집행_유화빌딩집행" xfId="1021"/>
    <cellStyle name="_인원계획표 _적격 _집행2_태평건축집행_유화빌딩집행_김포대건축" xfId="1022"/>
    <cellStyle name="_인원계획표 _적격 _집행2_태평건축집행_유화빌딩집행_김포대건축_김포대학토목공사(최종)" xfId="1023"/>
    <cellStyle name="_인원계획표 _적격 _집행2_태평건축집행_유화집행" xfId="1024"/>
    <cellStyle name="_인원계획표 _적격 _집행2_태평건축집행_유화집행_김포대건축" xfId="1025"/>
    <cellStyle name="_인원계획표 _적격 _집행2_태평건축집행_유화집행_김포대건축_김포대학토목공사(최종)" xfId="1026"/>
    <cellStyle name="_인원계획표 _적격 _집행2_태평도급-" xfId="1027"/>
    <cellStyle name="_인원계획표 _적격 _집행2_태평도급-_김포대건축" xfId="1028"/>
    <cellStyle name="_인원계획표 _적격 _집행2_태평도급-_김포대건축_김포대학토목공사(최종)" xfId="1029"/>
    <cellStyle name="_인원계획표 _적격 _집행2_태평도급-_미,조,타" xfId="1030"/>
    <cellStyle name="_인원계획표 _적격 _집행2_태평도급-_미,조,타_김포대건축" xfId="1031"/>
    <cellStyle name="_인원계획표 _적격 _집행2_태평도급-_미,조,타_김포대건축_김포대학토목공사(최종)" xfId="1032"/>
    <cellStyle name="_인원계획표 _적격 _집행2_태평도급-_유화빌딩집행" xfId="1033"/>
    <cellStyle name="_인원계획표 _적격 _집행2_태평도급-_유화빌딩집행_김포대건축" xfId="1034"/>
    <cellStyle name="_인원계획표 _적격 _집행2_태평도급-_유화빌딩집행_김포대건축_김포대학토목공사(최종)" xfId="1035"/>
    <cellStyle name="_인원계획표 _적격 _집행2_태평도급-_유화집행" xfId="1036"/>
    <cellStyle name="_인원계획표 _적격 _집행2_태평도급-_유화집행_김포대건축" xfId="1037"/>
    <cellStyle name="_인원계획표 _적격 _집행2_태평도급-_유화집행_김포대건축_김포대학토목공사(최종)" xfId="1038"/>
    <cellStyle name="_인원계획표 _적격 _참존수정" xfId="1039"/>
    <cellStyle name="_인원계획표 _적격 _참존수정_김포대건축" xfId="1040"/>
    <cellStyle name="_인원계획표 _적격 _참존수정_김포대건축_김포대학토목공사(최종)" xfId="1041"/>
    <cellStyle name="_인원계획표 _적격 _참존수정_미,조,타" xfId="1042"/>
    <cellStyle name="_인원계획표 _적격 _참존수정_미,조,타_김포대건축" xfId="1043"/>
    <cellStyle name="_인원계획표 _적격 _참존수정_미,조,타_김포대건축_김포대학토목공사(최종)" xfId="1044"/>
    <cellStyle name="_인원계획표 _적격 _참존수정_유화빌딩집행" xfId="1045"/>
    <cellStyle name="_인원계획표 _적격 _참존수정_유화빌딩집행_김포대건축" xfId="1046"/>
    <cellStyle name="_인원계획표 _적격 _참존수정_유화빌딩집행_김포대건축_김포대학토목공사(최종)" xfId="1047"/>
    <cellStyle name="_인원계획표 _적격 _참존수정_유화집행" xfId="1048"/>
    <cellStyle name="_인원계획표 _적격 _참존수정_유화집행_김포대건축" xfId="1049"/>
    <cellStyle name="_인원계획표 _적격 _참존수정_유화집행_김포대건축_김포대학토목공사(최종)" xfId="1050"/>
    <cellStyle name="_인원계획표 _적격 _철골" xfId="1051"/>
    <cellStyle name="_인원계획표 _적격 _철골_건축내역" xfId="1052"/>
    <cellStyle name="_인원계획표 _적격 _철골_건축내역_김포대건축" xfId="1053"/>
    <cellStyle name="_인원계획표 _적격 _철골_건축내역_김포대건축_김포대학토목공사(최종)" xfId="1054"/>
    <cellStyle name="_인원계획표 _적격 _철골_건축내역_미,조,타" xfId="1055"/>
    <cellStyle name="_인원계획표 _적격 _철골_건축내역_미,조,타_김포대건축" xfId="1056"/>
    <cellStyle name="_인원계획표 _적격 _철골_건축내역_미,조,타_김포대건축_김포대학토목공사(최종)" xfId="1057"/>
    <cellStyle name="_인원계획표 _적격 _철골_건축내역_유화빌딩집행" xfId="1058"/>
    <cellStyle name="_인원계획표 _적격 _철골_건축내역_유화빌딩집행_김포대건축" xfId="1059"/>
    <cellStyle name="_인원계획표 _적격 _철골_건축내역_유화빌딩집행_김포대건축_김포대학토목공사(최종)" xfId="1060"/>
    <cellStyle name="_인원계획표 _적격 _철골_건축내역_유화집행" xfId="1061"/>
    <cellStyle name="_인원계획표 _적격 _철골_건축내역_유화집행_김포대건축" xfId="1062"/>
    <cellStyle name="_인원계획표 _적격 _철골_건축내역_유화집행_김포대건축_김포대학토목공사(최종)" xfId="1063"/>
    <cellStyle name="_인원계획표 _적격 _철골_경기도지방공무원교육원청사(개산견적-총괄,간접비)" xfId="1064"/>
    <cellStyle name="_인원계획표 _적격 _철골_경기도지방공무원교육원청사(개산견적-총괄,간접비)_김포대학토목공사(최종)" xfId="1065"/>
    <cellStyle name="_인원계획표 _적격 _철골_김포대건축" xfId="1066"/>
    <cellStyle name="_인원계획표 _적격 _철골_김포대건축_김포대학토목공사(최종)" xfId="1067"/>
    <cellStyle name="_인원계획표 _적격 _철골_미,조,타" xfId="1068"/>
    <cellStyle name="_인원계획표 _적격 _철골_미,조,타_김포대건축" xfId="1069"/>
    <cellStyle name="_인원계획표 _적격 _철골_미,조,타_김포대건축_김포대학토목공사(최종)" xfId="1070"/>
    <cellStyle name="_인원계획표 _적격 _철골_유화빌딩집행" xfId="1071"/>
    <cellStyle name="_인원계획표 _적격 _철골_유화빌딩집행_김포대건축" xfId="1072"/>
    <cellStyle name="_인원계획표 _적격 _철골_유화빌딩집행_김포대건축_김포대학토목공사(최종)" xfId="1073"/>
    <cellStyle name="_인원계획표 _적격 _철골_유화집행" xfId="1074"/>
    <cellStyle name="_인원계획표 _적격 _철골_유화집행_김포대건축" xfId="1075"/>
    <cellStyle name="_인원계획표 _적격 _철골_유화집행_김포대건축_김포대학토목공사(최종)" xfId="1076"/>
    <cellStyle name="_인원계획표 _적격 _철골_집행" xfId="1077"/>
    <cellStyle name="_인원계획표 _적격 _철골_집행_김포대건축" xfId="1078"/>
    <cellStyle name="_인원계획표 _적격 _철골_집행_김포대건축_김포대학토목공사(최종)" xfId="1079"/>
    <cellStyle name="_인원계획표 _적격 _철골_집행_미,조,타" xfId="1080"/>
    <cellStyle name="_인원계획표 _적격 _철골_집행_미,조,타_김포대건축" xfId="1081"/>
    <cellStyle name="_인원계획표 _적격 _철골_집행_미,조,타_김포대건축_김포대학토목공사(최종)" xfId="1082"/>
    <cellStyle name="_인원계획표 _적격 _철골_집행_유화빌딩집행" xfId="1083"/>
    <cellStyle name="_인원계획표 _적격 _철골_집행_유화빌딩집행_김포대건축" xfId="1084"/>
    <cellStyle name="_인원계획표 _적격 _철골_집행_유화빌딩집행_김포대건축_김포대학토목공사(최종)" xfId="1085"/>
    <cellStyle name="_인원계획표 _적격 _철골_집행_유화집행" xfId="1086"/>
    <cellStyle name="_인원계획표 _적격 _철골_집행_유화집행_김포대건축" xfId="1087"/>
    <cellStyle name="_인원계획표 _적격 _철골_집행_유화집행_김포대건축_김포대학토목공사(최종)" xfId="1088"/>
    <cellStyle name="_인원계획표 _적격 _철골_태평건축집행" xfId="1089"/>
    <cellStyle name="_인원계획표 _적격 _철골_태평건축집행_김포대건축" xfId="1090"/>
    <cellStyle name="_인원계획표 _적격 _철골_태평건축집행_김포대건축_김포대학토목공사(최종)" xfId="1091"/>
    <cellStyle name="_인원계획표 _적격 _철골_태평건축집행_미,조,타" xfId="1092"/>
    <cellStyle name="_인원계획표 _적격 _철골_태평건축집행_미,조,타_김포대건축" xfId="1093"/>
    <cellStyle name="_인원계획표 _적격 _철골_태평건축집행_미,조,타_김포대건축_김포대학토목공사(최종)" xfId="1094"/>
    <cellStyle name="_인원계획표 _적격 _철골_태평건축집행_유화빌딩집행" xfId="1095"/>
    <cellStyle name="_인원계획표 _적격 _철골_태평건축집행_유화빌딩집행_김포대건축" xfId="1096"/>
    <cellStyle name="_인원계획표 _적격 _철골_태평건축집행_유화빌딩집행_김포대건축_김포대학토목공사(최종)" xfId="1097"/>
    <cellStyle name="_인원계획표 _적격 _철골_태평건축집행_유화집행" xfId="1098"/>
    <cellStyle name="_인원계획표 _적격 _철골_태평건축집행_유화집행_김포대건축" xfId="1099"/>
    <cellStyle name="_인원계획표 _적격 _철골_태평건축집행_유화집행_김포대건축_김포대학토목공사(최종)" xfId="1100"/>
    <cellStyle name="_인원계획표 _적격 _철골_태평도급-" xfId="1101"/>
    <cellStyle name="_인원계획표 _적격 _철골_태평도급-_김포대건축" xfId="1102"/>
    <cellStyle name="_인원계획표 _적격 _철골_태평도급-_김포대건축_김포대학토목공사(최종)" xfId="1103"/>
    <cellStyle name="_인원계획표 _적격 _철골_태평도급-_미,조,타" xfId="1104"/>
    <cellStyle name="_인원계획표 _적격 _철골_태평도급-_미,조,타_김포대건축" xfId="1105"/>
    <cellStyle name="_인원계획표 _적격 _철골_태평도급-_미,조,타_김포대건축_김포대학토목공사(최종)" xfId="1106"/>
    <cellStyle name="_인원계획표 _적격 _철골_태평도급-_유화빌딩집행" xfId="1107"/>
    <cellStyle name="_인원계획표 _적격 _철골_태평도급-_유화빌딩집행_김포대건축" xfId="1108"/>
    <cellStyle name="_인원계획표 _적격 _철골_태평도급-_유화빌딩집행_김포대건축_김포대학토목공사(최종)" xfId="1109"/>
    <cellStyle name="_인원계획표 _적격 _철골_태평도급-_유화집행" xfId="1110"/>
    <cellStyle name="_인원계획표 _적격 _철골_태평도급-_유화집행_김포대건축" xfId="1111"/>
    <cellStyle name="_인원계획표 _적격 _철골_태평도급-_유화집행_김포대건축_김포대학토목공사(최종)" xfId="1112"/>
    <cellStyle name="_인원계획표 _적격 _태평건축집행" xfId="1113"/>
    <cellStyle name="_인원계획표 _적격 _태평건축집행_김포대건축" xfId="1114"/>
    <cellStyle name="_인원계획표 _적격 _태평건축집행_김포대건축_김포대학토목공사(최종)" xfId="1115"/>
    <cellStyle name="_인원계획표 _적격 _태평건축집행_미,조,타" xfId="1116"/>
    <cellStyle name="_인원계획표 _적격 _태평건축집행_미,조,타_김포대건축" xfId="1117"/>
    <cellStyle name="_인원계획표 _적격 _태평건축집행_미,조,타_김포대건축_김포대학토목공사(최종)" xfId="1118"/>
    <cellStyle name="_인원계획표 _적격 _태평건축집행_유화빌딩집행" xfId="1119"/>
    <cellStyle name="_인원계획표 _적격 _태평건축집행_유화빌딩집행_김포대건축" xfId="1120"/>
    <cellStyle name="_인원계획표 _적격 _태평건축집행_유화빌딩집행_김포대건축_김포대학토목공사(최종)" xfId="1121"/>
    <cellStyle name="_인원계획표 _적격 _태평건축집행_유화집행" xfId="1122"/>
    <cellStyle name="_인원계획표 _적격 _태평건축집행_유화집행_김포대건축" xfId="1123"/>
    <cellStyle name="_인원계획표 _적격 _태평건축집행_유화집행_김포대건축_김포대학토목공사(최종)" xfId="1124"/>
    <cellStyle name="_인원계획표 _적격 _태평도급-" xfId="1125"/>
    <cellStyle name="_인원계획표 _적격 _태평도급-_김포대건축" xfId="1126"/>
    <cellStyle name="_인원계획표 _적격 _태평도급-_김포대건축_김포대학토목공사(최종)" xfId="1127"/>
    <cellStyle name="_인원계획표 _적격 _태평도급-_미,조,타" xfId="1128"/>
    <cellStyle name="_인원계획표 _적격 _태평도급-_미,조,타_김포대건축" xfId="1129"/>
    <cellStyle name="_인원계획표 _적격 _태평도급-_미,조,타_김포대건축_김포대학토목공사(최종)" xfId="1130"/>
    <cellStyle name="_인원계획표 _적격 _태평도급-_유화빌딩집행" xfId="1131"/>
    <cellStyle name="_인원계획표 _적격 _태평도급-_유화빌딩집행_김포대건축" xfId="1132"/>
    <cellStyle name="_인원계획표 _적격 _태평도급-_유화빌딩집행_김포대건축_김포대학토목공사(최종)" xfId="1133"/>
    <cellStyle name="_인원계획표 _적격 _태평도급-_유화집행" xfId="1134"/>
    <cellStyle name="_인원계획표 _적격 _태평도급-_유화집행_김포대건축" xfId="1135"/>
    <cellStyle name="_인원계획표 _적격 _태평도급-_유화집행_김포대건축_김포대학토목공사(최종)" xfId="1136"/>
    <cellStyle name="_인원계획표 _적십집행" xfId="1137"/>
    <cellStyle name="_인원계획표 _적십집행_건축내역" xfId="1138"/>
    <cellStyle name="_인원계획표 _적십집행_건축내역_김포대건축" xfId="1139"/>
    <cellStyle name="_인원계획표 _적십집행_건축내역_김포대건축_김포대학토목공사(최종)" xfId="1140"/>
    <cellStyle name="_인원계획표 _적십집행_건축내역_미,조,타" xfId="1141"/>
    <cellStyle name="_인원계획표 _적십집행_건축내역_미,조,타_김포대건축" xfId="1142"/>
    <cellStyle name="_인원계획표 _적십집행_건축내역_미,조,타_김포대건축_김포대학토목공사(최종)" xfId="1143"/>
    <cellStyle name="_인원계획표 _적십집행_건축내역_유화빌딩집행" xfId="1144"/>
    <cellStyle name="_인원계획표 _적십집행_건축내역_유화빌딩집행_김포대건축" xfId="1145"/>
    <cellStyle name="_인원계획표 _적십집행_건축내역_유화빌딩집행_김포대건축_김포대학토목공사(최종)" xfId="1146"/>
    <cellStyle name="_인원계획표 _적십집행_건축내역_유화집행" xfId="1147"/>
    <cellStyle name="_인원계획표 _적십집행_건축내역_유화집행_김포대건축" xfId="1148"/>
    <cellStyle name="_인원계획표 _적십집행_건축내역_유화집행_김포대건축_김포대학토목공사(최종)" xfId="1149"/>
    <cellStyle name="_인원계획표 _적십집행_경기도지방공무원교육원청사(개산견적-총괄,간접비)" xfId="1150"/>
    <cellStyle name="_인원계획표 _적십집행_경기도지방공무원교육원청사(개산견적-총괄,간접비)_김포대학토목공사(최종)" xfId="1151"/>
    <cellStyle name="_인원계획표 _적십집행_김포대건축" xfId="1152"/>
    <cellStyle name="_인원계획표 _적십집행_김포대건축_김포대학토목공사(최종)" xfId="1153"/>
    <cellStyle name="_인원계획표 _적십집행_미,조,타" xfId="1154"/>
    <cellStyle name="_인원계획표 _적십집행_미,조,타_김포대건축" xfId="1155"/>
    <cellStyle name="_인원계획표 _적십집행_미,조,타_김포대건축_김포대학토목공사(최종)" xfId="1156"/>
    <cellStyle name="_인원계획표 _적십집행_유화빌딩집행" xfId="1157"/>
    <cellStyle name="_인원계획표 _적십집행_유화빌딩집행_김포대건축" xfId="1158"/>
    <cellStyle name="_인원계획표 _적십집행_유화빌딩집행_김포대건축_김포대학토목공사(최종)" xfId="1159"/>
    <cellStyle name="_인원계획표 _적십집행_유화집행" xfId="1160"/>
    <cellStyle name="_인원계획표 _적십집행_유화집행_김포대건축" xfId="1161"/>
    <cellStyle name="_인원계획표 _적십집행_유화집행_김포대건축_김포대학토목공사(최종)" xfId="1162"/>
    <cellStyle name="_인원계획표 _적십집행_집행" xfId="1163"/>
    <cellStyle name="_인원계획표 _적십집행_집행_김포대건축" xfId="1164"/>
    <cellStyle name="_인원계획표 _적십집행_집행_김포대건축_김포대학토목공사(최종)" xfId="1165"/>
    <cellStyle name="_인원계획표 _적십집행_집행_미,조,타" xfId="1166"/>
    <cellStyle name="_인원계획표 _적십집행_집행_미,조,타_김포대건축" xfId="1167"/>
    <cellStyle name="_인원계획표 _적십집행_집행_미,조,타_김포대건축_김포대학토목공사(최종)" xfId="1168"/>
    <cellStyle name="_인원계획표 _적십집행_집행_유화빌딩집행" xfId="1169"/>
    <cellStyle name="_인원계획표 _적십집행_집행_유화빌딩집행_김포대건축" xfId="1170"/>
    <cellStyle name="_인원계획표 _적십집행_집행_유화빌딩집행_김포대건축_김포대학토목공사(최종)" xfId="1171"/>
    <cellStyle name="_인원계획표 _적십집행_집행_유화집행" xfId="1172"/>
    <cellStyle name="_인원계획표 _적십집행_집행_유화집행_김포대건축" xfId="1173"/>
    <cellStyle name="_인원계획표 _적십집행_집행_유화집행_김포대건축_김포대학토목공사(최종)" xfId="1174"/>
    <cellStyle name="_인원계획표 _적십집행_태평건축집행" xfId="1175"/>
    <cellStyle name="_인원계획표 _적십집행_태평건축집행_김포대건축" xfId="1176"/>
    <cellStyle name="_인원계획표 _적십집행_태평건축집행_김포대건축_김포대학토목공사(최종)" xfId="1177"/>
    <cellStyle name="_인원계획표 _적십집행_태평건축집행_미,조,타" xfId="1178"/>
    <cellStyle name="_인원계획표 _적십집행_태평건축집행_미,조,타_김포대건축" xfId="1179"/>
    <cellStyle name="_인원계획표 _적십집행_태평건축집행_미,조,타_김포대건축_김포대학토목공사(최종)" xfId="1180"/>
    <cellStyle name="_인원계획표 _적십집행_태평건축집행_유화빌딩집행" xfId="1181"/>
    <cellStyle name="_인원계획표 _적십집행_태평건축집행_유화빌딩집행_김포대건축" xfId="1182"/>
    <cellStyle name="_인원계획표 _적십집행_태평건축집행_유화빌딩집행_김포대건축_김포대학토목공사(최종)" xfId="1183"/>
    <cellStyle name="_인원계획표 _적십집행_태평건축집행_유화집행" xfId="1184"/>
    <cellStyle name="_인원계획표 _적십집행_태평건축집행_유화집행_김포대건축" xfId="1185"/>
    <cellStyle name="_인원계획표 _적십집행_태평건축집행_유화집행_김포대건축_김포대학토목공사(최종)" xfId="1186"/>
    <cellStyle name="_인원계획표 _적십집행_태평도급-" xfId="1187"/>
    <cellStyle name="_인원계획표 _적십집행_태평도급-_김포대건축" xfId="1188"/>
    <cellStyle name="_인원계획표 _적십집행_태평도급-_김포대건축_김포대학토목공사(최종)" xfId="1189"/>
    <cellStyle name="_인원계획표 _적십집행_태평도급-_미,조,타" xfId="1190"/>
    <cellStyle name="_인원계획표 _적십집행_태평도급-_미,조,타_김포대건축" xfId="1191"/>
    <cellStyle name="_인원계획표 _적십집행_태평도급-_미,조,타_김포대건축_김포대학토목공사(최종)" xfId="1192"/>
    <cellStyle name="_인원계획표 _적십집행_태평도급-_유화빌딩집행" xfId="1193"/>
    <cellStyle name="_인원계획표 _적십집행_태평도급-_유화빌딩집행_김포대건축" xfId="1194"/>
    <cellStyle name="_인원계획표 _적십집행_태평도급-_유화빌딩집행_김포대건축_김포대학토목공사(최종)" xfId="1195"/>
    <cellStyle name="_인원계획표 _적십집행_태평도급-_유화집행" xfId="1196"/>
    <cellStyle name="_인원계획표 _적십집행_태평도급-_유화집행_김포대건축" xfId="1197"/>
    <cellStyle name="_인원계획표 _적십집행_태평도급-_유화집행_김포대건축_김포대학토목공사(최종)" xfId="1198"/>
    <cellStyle name="_인원계획표 _중부내륙" xfId="1199"/>
    <cellStyle name="_인원계획표 _중부내륙_김포대건축" xfId="1200"/>
    <cellStyle name="_인원계획표 _중부내륙_김포대건축_김포대학토목공사(최종)" xfId="1201"/>
    <cellStyle name="_인원계획표 _중부내륙_미,조,타" xfId="1202"/>
    <cellStyle name="_인원계획표 _중부내륙_미,조,타_김포대건축" xfId="1203"/>
    <cellStyle name="_인원계획표 _중부내륙_미,조,타_김포대건축_김포대학토목공사(최종)" xfId="1204"/>
    <cellStyle name="_인원계획표 _중부내륙_유화빌딩집행" xfId="1205"/>
    <cellStyle name="_인원계획표 _중부내륙_유화빌딩집행_김포대건축" xfId="1206"/>
    <cellStyle name="_인원계획표 _중부내륙_유화빌딩집행_김포대건축_김포대학토목공사(최종)" xfId="1207"/>
    <cellStyle name="_인원계획표 _중부내륙_유화집행" xfId="1208"/>
    <cellStyle name="_인원계획표 _중부내륙_유화집행_김포대건축" xfId="1209"/>
    <cellStyle name="_인원계획표 _중부내륙_유화집행_김포대건축_김포대학토목공사(최종)" xfId="1210"/>
    <cellStyle name="_인원계획표 _중부내륙_태평건축집행" xfId="1211"/>
    <cellStyle name="_인원계획표 _중부내륙_태평건축집행_김포대건축" xfId="1212"/>
    <cellStyle name="_인원계획표 _중부내륙_태평건축집행_김포대건축_김포대학토목공사(최종)" xfId="1213"/>
    <cellStyle name="_인원계획표 _중부내륙_태평건축집행_미,조,타" xfId="1214"/>
    <cellStyle name="_인원계획표 _중부내륙_태평건축집행_미,조,타_김포대건축" xfId="1215"/>
    <cellStyle name="_인원계획표 _중부내륙_태평건축집행_미,조,타_김포대건축_김포대학토목공사(최종)" xfId="1216"/>
    <cellStyle name="_인원계획표 _중부내륙_태평건축집행_유화빌딩집행" xfId="1217"/>
    <cellStyle name="_인원계획표 _중부내륙_태평건축집행_유화빌딩집행_김포대건축" xfId="1218"/>
    <cellStyle name="_인원계획표 _중부내륙_태평건축집행_유화빌딩집행_김포대건축_김포대학토목공사(최종)" xfId="1219"/>
    <cellStyle name="_인원계획표 _중부내륙_태평건축집행_유화집행" xfId="1220"/>
    <cellStyle name="_인원계획표 _중부내륙_태평건축집행_유화집행_김포대건축" xfId="1221"/>
    <cellStyle name="_인원계획표 _중부내륙_태평건축집행_유화집행_김포대건축_김포대학토목공사(최종)" xfId="1222"/>
    <cellStyle name="_인원계획표 _중부내륙-최종검토판" xfId="1223"/>
    <cellStyle name="_인원계획표 _중부내륙-최종검토판_김포대건축" xfId="1224"/>
    <cellStyle name="_인원계획표 _중부내륙-최종검토판_김포대건축_김포대학토목공사(최종)" xfId="1225"/>
    <cellStyle name="_인원계획표 _중부내륙-최종검토판_미,조,타" xfId="1226"/>
    <cellStyle name="_인원계획표 _중부내륙-최종검토판_미,조,타_김포대건축" xfId="1227"/>
    <cellStyle name="_인원계획표 _중부내륙-최종검토판_미,조,타_김포대건축_김포대학토목공사(최종)" xfId="1228"/>
    <cellStyle name="_인원계획표 _중부내륙-최종검토판_유화빌딩집행" xfId="1229"/>
    <cellStyle name="_인원계획표 _중부내륙-최종검토판_유화빌딩집행_김포대건축" xfId="1230"/>
    <cellStyle name="_인원계획표 _중부내륙-최종검토판_유화빌딩집행_김포대건축_김포대학토목공사(최종)" xfId="1231"/>
    <cellStyle name="_인원계획표 _중부내륙-최종검토판_유화집행" xfId="1232"/>
    <cellStyle name="_인원계획표 _중부내륙-최종검토판_유화집행_김포대건축" xfId="1233"/>
    <cellStyle name="_인원계획표 _중부내륙-최종검토판_유화집행_김포대건축_김포대학토목공사(최종)" xfId="1234"/>
    <cellStyle name="_인원계획표 _중부내륙-최종검토판_태평건축집행" xfId="1235"/>
    <cellStyle name="_인원계획표 _중부내륙-최종검토판_태평건축집행_김포대건축" xfId="1236"/>
    <cellStyle name="_인원계획표 _중부내륙-최종검토판_태평건축집행_김포대건축_김포대학토목공사(최종)" xfId="1237"/>
    <cellStyle name="_인원계획표 _중부내륙-최종검토판_태평건축집행_미,조,타" xfId="1238"/>
    <cellStyle name="_인원계획표 _중부내륙-최종검토판_태평건축집행_미,조,타_김포대건축" xfId="1239"/>
    <cellStyle name="_인원계획표 _중부내륙-최종검토판_태평건축집행_미,조,타_김포대건축_김포대학토목공사(최종)" xfId="1240"/>
    <cellStyle name="_인원계획표 _중부내륙-최종검토판_태평건축집행_유화빌딩집행" xfId="1241"/>
    <cellStyle name="_인원계획표 _중부내륙-최종검토판_태평건축집행_유화빌딩집행_김포대건축" xfId="1242"/>
    <cellStyle name="_인원계획표 _중부내륙-최종검토판_태평건축집행_유화빌딩집행_김포대건축_김포대학토목공사(최종)" xfId="1243"/>
    <cellStyle name="_인원계획표 _중부내륙-최종검토판_태평건축집행_유화집행" xfId="1244"/>
    <cellStyle name="_인원계획표 _중부내륙-최종검토판_태평건축집행_유화집행_김포대건축" xfId="1245"/>
    <cellStyle name="_인원계획표 _중부내륙-최종검토판_태평건축집행_유화집행_김포대건축_김포대학토목공사(최종)" xfId="1246"/>
    <cellStyle name="_인원계획표 _중부내륙-최종판" xfId="1247"/>
    <cellStyle name="_인원계획표 _중부내륙-최종판_김포대건축" xfId="1248"/>
    <cellStyle name="_인원계획표 _중부내륙-최종판_김포대건축_김포대학토목공사(최종)" xfId="1249"/>
    <cellStyle name="_인원계획표 _중부내륙-최종판_미,조,타" xfId="1250"/>
    <cellStyle name="_인원계획표 _중부내륙-최종판_미,조,타_김포대건축" xfId="1251"/>
    <cellStyle name="_인원계획표 _중부내륙-최종판_미,조,타_김포대건축_김포대학토목공사(최종)" xfId="1252"/>
    <cellStyle name="_인원계획표 _중부내륙-최종판_유화빌딩집행" xfId="1253"/>
    <cellStyle name="_인원계획표 _중부내륙-최종판_유화빌딩집행_김포대건축" xfId="1254"/>
    <cellStyle name="_인원계획표 _중부내륙-최종판_유화빌딩집행_김포대건축_김포대학토목공사(최종)" xfId="1255"/>
    <cellStyle name="_인원계획표 _중부내륙-최종판_유화집행" xfId="1256"/>
    <cellStyle name="_인원계획표 _중부내륙-최종판_유화집행_김포대건축" xfId="1257"/>
    <cellStyle name="_인원계획표 _중부내륙-최종판_유화집행_김포대건축_김포대학토목공사(최종)" xfId="1258"/>
    <cellStyle name="_인원계획표 _중부내륙-최종판_태평건축집행" xfId="1259"/>
    <cellStyle name="_인원계획표 _중부내륙-최종판_태평건축집행_김포대건축" xfId="1260"/>
    <cellStyle name="_인원계획표 _중부내륙-최종판_태평건축집행_김포대건축_김포대학토목공사(최종)" xfId="1261"/>
    <cellStyle name="_인원계획표 _중부내륙-최종판_태평건축집행_미,조,타" xfId="1262"/>
    <cellStyle name="_인원계획표 _중부내륙-최종판_태평건축집행_미,조,타_김포대건축" xfId="1263"/>
    <cellStyle name="_인원계획표 _중부내륙-최종판_태평건축집행_미,조,타_김포대건축_김포대학토목공사(최종)" xfId="1264"/>
    <cellStyle name="_인원계획표 _중부내륙-최종판_태평건축집행_유화빌딩집행" xfId="1265"/>
    <cellStyle name="_인원계획표 _중부내륙-최종판_태평건축집행_유화빌딩집행_김포대건축" xfId="1266"/>
    <cellStyle name="_인원계획표 _중부내륙-최종판_태평건축집행_유화빌딩집행_김포대건축_김포대학토목공사(최종)" xfId="1267"/>
    <cellStyle name="_인원계획표 _중부내륙-최종판_태평건축집행_유화집행" xfId="1268"/>
    <cellStyle name="_인원계획표 _중부내륙-최종판_태평건축집행_유화집행_김포대건축" xfId="1269"/>
    <cellStyle name="_인원계획표 _중부내륙-최종판_태평건축집행_유화집행_김포대건축_김포대학토목공사(최종)" xfId="1270"/>
    <cellStyle name="_인원계획표 _집행" xfId="1271"/>
    <cellStyle name="_인원계획표 _집행_김포대건축" xfId="1272"/>
    <cellStyle name="_인원계획표 _집행_김포대건축_김포대학토목공사(최종)" xfId="1273"/>
    <cellStyle name="_인원계획표 _집행_미,조,타" xfId="1274"/>
    <cellStyle name="_인원계획표 _집행_미,조,타_김포대건축" xfId="1275"/>
    <cellStyle name="_인원계획표 _집행_미,조,타_김포대건축_김포대학토목공사(최종)" xfId="1276"/>
    <cellStyle name="_인원계획표 _집행_유화빌딩집행" xfId="1277"/>
    <cellStyle name="_인원계획표 _집행_유화빌딩집행_김포대건축" xfId="1278"/>
    <cellStyle name="_인원계획표 _집행_유화빌딩집행_김포대건축_김포대학토목공사(최종)" xfId="1279"/>
    <cellStyle name="_인원계획표 _집행_유화집행" xfId="1280"/>
    <cellStyle name="_인원계획표 _집행_유화집행_김포대건축" xfId="1281"/>
    <cellStyle name="_인원계획표 _집행_유화집행_김포대건축_김포대학토목공사(최종)" xfId="1282"/>
    <cellStyle name="_인원계획표 _집행2" xfId="1283"/>
    <cellStyle name="_인원계획표 _집행2_건축내역" xfId="1284"/>
    <cellStyle name="_인원계획표 _집행2_건축내역_김포대건축" xfId="1285"/>
    <cellStyle name="_인원계획표 _집행2_건축내역_김포대건축_김포대학토목공사(최종)" xfId="1286"/>
    <cellStyle name="_인원계획표 _집행2_건축내역_미,조,타" xfId="1287"/>
    <cellStyle name="_인원계획표 _집행2_건축내역_미,조,타_김포대건축" xfId="1288"/>
    <cellStyle name="_인원계획표 _집행2_건축내역_미,조,타_김포대건축_김포대학토목공사(최종)" xfId="1289"/>
    <cellStyle name="_인원계획표 _집행2_건축내역_유화빌딩집행" xfId="1290"/>
    <cellStyle name="_인원계획표 _집행2_건축내역_유화빌딩집행_김포대건축" xfId="1291"/>
    <cellStyle name="_인원계획표 _집행2_건축내역_유화빌딩집행_김포대건축_김포대학토목공사(최종)" xfId="1292"/>
    <cellStyle name="_인원계획표 _집행2_건축내역_유화집행" xfId="1293"/>
    <cellStyle name="_인원계획표 _집행2_건축내역_유화집행_김포대건축" xfId="1294"/>
    <cellStyle name="_인원계획표 _집행2_건축내역_유화집행_김포대건축_김포대학토목공사(최종)" xfId="1295"/>
    <cellStyle name="_인원계획표 _집행2_경기도지방공무원교육원청사(개산견적-총괄,간접비)" xfId="1296"/>
    <cellStyle name="_인원계획표 _집행2_경기도지방공무원교육원청사(개산견적-총괄,간접비)_김포대학토목공사(최종)" xfId="1297"/>
    <cellStyle name="_인원계획표 _집행2_김포대건축" xfId="1298"/>
    <cellStyle name="_인원계획표 _집행2_김포대건축_김포대학토목공사(최종)" xfId="1299"/>
    <cellStyle name="_인원계획표 _집행2_미,조,타" xfId="1300"/>
    <cellStyle name="_인원계획표 _집행2_미,조,타_김포대건축" xfId="1301"/>
    <cellStyle name="_인원계획표 _집행2_미,조,타_김포대건축_김포대학토목공사(최종)" xfId="1302"/>
    <cellStyle name="_인원계획표 _집행2_유화빌딩집행" xfId="1303"/>
    <cellStyle name="_인원계획표 _집행2_유화빌딩집행_김포대건축" xfId="1304"/>
    <cellStyle name="_인원계획표 _집행2_유화빌딩집행_김포대건축_김포대학토목공사(최종)" xfId="1305"/>
    <cellStyle name="_인원계획표 _집행2_유화집행" xfId="1306"/>
    <cellStyle name="_인원계획표 _집행2_유화집행_김포대건축" xfId="1307"/>
    <cellStyle name="_인원계획표 _집행2_유화집행_김포대건축_김포대학토목공사(최종)" xfId="1308"/>
    <cellStyle name="_인원계획표 _집행2_집행" xfId="1309"/>
    <cellStyle name="_인원계획표 _집행2_집행_김포대건축" xfId="1310"/>
    <cellStyle name="_인원계획표 _집행2_집행_김포대건축_김포대학토목공사(최종)" xfId="1311"/>
    <cellStyle name="_인원계획표 _집행2_집행_미,조,타" xfId="1312"/>
    <cellStyle name="_인원계획표 _집행2_집행_미,조,타_김포대건축" xfId="1313"/>
    <cellStyle name="_인원계획표 _집행2_집행_미,조,타_김포대건축_김포대학토목공사(최종)" xfId="1314"/>
    <cellStyle name="_인원계획표 _집행2_집행_유화빌딩집행" xfId="1315"/>
    <cellStyle name="_인원계획표 _집행2_집행_유화빌딩집행_김포대건축" xfId="1316"/>
    <cellStyle name="_인원계획표 _집행2_집행_유화빌딩집행_김포대건축_김포대학토목공사(최종)" xfId="1317"/>
    <cellStyle name="_인원계획표 _집행2_집행_유화집행" xfId="1318"/>
    <cellStyle name="_인원계획표 _집행2_집행_유화집행_김포대건축" xfId="1319"/>
    <cellStyle name="_인원계획표 _집행2_집행_유화집행_김포대건축_김포대학토목공사(최종)" xfId="1320"/>
    <cellStyle name="_인원계획표 _집행2_태평건축집행" xfId="1321"/>
    <cellStyle name="_인원계획표 _집행2_태평건축집행_김포대건축" xfId="1322"/>
    <cellStyle name="_인원계획표 _집행2_태평건축집행_김포대건축_김포대학토목공사(최종)" xfId="1323"/>
    <cellStyle name="_인원계획표 _집행2_태평건축집행_미,조,타" xfId="1324"/>
    <cellStyle name="_인원계획표 _집행2_태평건축집행_미,조,타_김포대건축" xfId="1325"/>
    <cellStyle name="_인원계획표 _집행2_태평건축집행_미,조,타_김포대건축_김포대학토목공사(최종)" xfId="1326"/>
    <cellStyle name="_인원계획표 _집행2_태평건축집행_유화빌딩집행" xfId="1327"/>
    <cellStyle name="_인원계획표 _집행2_태평건축집행_유화빌딩집행_김포대건축" xfId="1328"/>
    <cellStyle name="_인원계획표 _집행2_태평건축집행_유화빌딩집행_김포대건축_김포대학토목공사(최종)" xfId="1329"/>
    <cellStyle name="_인원계획표 _집행2_태평건축집행_유화집행" xfId="1330"/>
    <cellStyle name="_인원계획표 _집행2_태평건축집행_유화집행_김포대건축" xfId="1331"/>
    <cellStyle name="_인원계획표 _집행2_태평건축집행_유화집행_김포대건축_김포대학토목공사(최종)" xfId="1332"/>
    <cellStyle name="_인원계획표 _집행2_태평도급-" xfId="1333"/>
    <cellStyle name="_인원계획표 _집행2_태평도급-_김포대건축" xfId="1334"/>
    <cellStyle name="_인원계획표 _집행2_태평도급-_김포대건축_김포대학토목공사(최종)" xfId="1335"/>
    <cellStyle name="_인원계획표 _집행2_태평도급-_미,조,타" xfId="1336"/>
    <cellStyle name="_인원계획표 _집행2_태평도급-_미,조,타_김포대건축" xfId="1337"/>
    <cellStyle name="_인원계획표 _집행2_태평도급-_미,조,타_김포대건축_김포대학토목공사(최종)" xfId="1338"/>
    <cellStyle name="_인원계획표 _집행2_태평도급-_유화빌딩집행" xfId="1339"/>
    <cellStyle name="_인원계획표 _집행2_태평도급-_유화빌딩집행_김포대건축" xfId="1340"/>
    <cellStyle name="_인원계획표 _집행2_태평도급-_유화빌딩집행_김포대건축_김포대학토목공사(최종)" xfId="1341"/>
    <cellStyle name="_인원계획표 _집행2_태평도급-_유화집행" xfId="1342"/>
    <cellStyle name="_인원계획표 _집행2_태평도급-_유화집행_김포대건축" xfId="1343"/>
    <cellStyle name="_인원계획표 _집행2_태평도급-_유화집행_김포대건축_김포대학토목공사(최종)" xfId="1344"/>
    <cellStyle name="_인원계획표 _참존수정" xfId="1345"/>
    <cellStyle name="_인원계획표 _참존수정_김포대건축" xfId="1346"/>
    <cellStyle name="_인원계획표 _참존수정_김포대건축_김포대학토목공사(최종)" xfId="1347"/>
    <cellStyle name="_인원계획표 _참존수정_미,조,타" xfId="1348"/>
    <cellStyle name="_인원계획표 _참존수정_미,조,타_김포대건축" xfId="1349"/>
    <cellStyle name="_인원계획표 _참존수정_미,조,타_김포대건축_김포대학토목공사(최종)" xfId="1350"/>
    <cellStyle name="_인원계획표 _참존수정_유화빌딩집행" xfId="1351"/>
    <cellStyle name="_인원계획표 _참존수정_유화빌딩집행_김포대건축" xfId="1352"/>
    <cellStyle name="_인원계획표 _참존수정_유화빌딩집행_김포대건축_김포대학토목공사(최종)" xfId="1353"/>
    <cellStyle name="_인원계획표 _참존수정_유화집행" xfId="1354"/>
    <cellStyle name="_인원계획표 _참존수정_유화집행_김포대건축" xfId="1355"/>
    <cellStyle name="_인원계획표 _참존수정_유화집행_김포대건축_김포대학토목공사(최종)" xfId="1356"/>
    <cellStyle name="_인원계획표 _철골" xfId="1357"/>
    <cellStyle name="_인원계획표 _철골_건축내역" xfId="1358"/>
    <cellStyle name="_인원계획표 _철골_건축내역_김포대건축" xfId="1359"/>
    <cellStyle name="_인원계획표 _철골_건축내역_김포대건축_김포대학토목공사(최종)" xfId="1360"/>
    <cellStyle name="_인원계획표 _철골_건축내역_미,조,타" xfId="1361"/>
    <cellStyle name="_인원계획표 _철골_건축내역_미,조,타_김포대건축" xfId="1362"/>
    <cellStyle name="_인원계획표 _철골_건축내역_미,조,타_김포대건축_김포대학토목공사(최종)" xfId="1363"/>
    <cellStyle name="_인원계획표 _철골_건축내역_유화빌딩집행" xfId="1364"/>
    <cellStyle name="_인원계획표 _철골_건축내역_유화빌딩집행_김포대건축" xfId="1365"/>
    <cellStyle name="_인원계획표 _철골_건축내역_유화빌딩집행_김포대건축_김포대학토목공사(최종)" xfId="1366"/>
    <cellStyle name="_인원계획표 _철골_건축내역_유화집행" xfId="1367"/>
    <cellStyle name="_인원계획표 _철골_건축내역_유화집행_김포대건축" xfId="1368"/>
    <cellStyle name="_인원계획표 _철골_건축내역_유화집행_김포대건축_김포대학토목공사(최종)" xfId="1369"/>
    <cellStyle name="_인원계획표 _철골_경기도지방공무원교육원청사(개산견적-총괄,간접비)" xfId="1370"/>
    <cellStyle name="_인원계획표 _철골_경기도지방공무원교육원청사(개산견적-총괄,간접비)_김포대학토목공사(최종)" xfId="1371"/>
    <cellStyle name="_인원계획표 _철골_김포대건축" xfId="1372"/>
    <cellStyle name="_인원계획표 _철골_김포대건축_김포대학토목공사(최종)" xfId="1373"/>
    <cellStyle name="_인원계획표 _철골_미,조,타" xfId="1374"/>
    <cellStyle name="_인원계획표 _철골_미,조,타_김포대건축" xfId="1375"/>
    <cellStyle name="_인원계획표 _철골_미,조,타_김포대건축_김포대학토목공사(최종)" xfId="1376"/>
    <cellStyle name="_인원계획표 _철골_유화빌딩집행" xfId="1377"/>
    <cellStyle name="_인원계획표 _철골_유화빌딩집행_김포대건축" xfId="1378"/>
    <cellStyle name="_인원계획표 _철골_유화빌딩집행_김포대건축_김포대학토목공사(최종)" xfId="1379"/>
    <cellStyle name="_인원계획표 _철골_유화집행" xfId="1380"/>
    <cellStyle name="_인원계획표 _철골_유화집행_김포대건축" xfId="1381"/>
    <cellStyle name="_인원계획표 _철골_유화집행_김포대건축_김포대학토목공사(최종)" xfId="1382"/>
    <cellStyle name="_인원계획표 _철골_집행" xfId="1383"/>
    <cellStyle name="_인원계획표 _철골_집행_김포대건축" xfId="1384"/>
    <cellStyle name="_인원계획표 _철골_집행_김포대건축_김포대학토목공사(최종)" xfId="1385"/>
    <cellStyle name="_인원계획표 _철골_집행_미,조,타" xfId="1386"/>
    <cellStyle name="_인원계획표 _철골_집행_미,조,타_김포대건축" xfId="1387"/>
    <cellStyle name="_인원계획표 _철골_집행_미,조,타_김포대건축_김포대학토목공사(최종)" xfId="1388"/>
    <cellStyle name="_인원계획표 _철골_집행_유화빌딩집행" xfId="1389"/>
    <cellStyle name="_인원계획표 _철골_집행_유화빌딩집행_김포대건축" xfId="1390"/>
    <cellStyle name="_인원계획표 _철골_집행_유화빌딩집행_김포대건축_김포대학토목공사(최종)" xfId="1391"/>
    <cellStyle name="_인원계획표 _철골_집행_유화집행" xfId="1392"/>
    <cellStyle name="_인원계획표 _철골_집행_유화집행_김포대건축" xfId="1393"/>
    <cellStyle name="_인원계획표 _철골_집행_유화집행_김포대건축_김포대학토목공사(최종)" xfId="1394"/>
    <cellStyle name="_인원계획표 _철골_태평건축집행" xfId="1395"/>
    <cellStyle name="_인원계획표 _철골_태평건축집행_김포대건축" xfId="1396"/>
    <cellStyle name="_인원계획표 _철골_태평건축집행_김포대건축_김포대학토목공사(최종)" xfId="1397"/>
    <cellStyle name="_인원계획표 _철골_태평건축집행_미,조,타" xfId="1398"/>
    <cellStyle name="_인원계획표 _철골_태평건축집행_미,조,타_김포대건축" xfId="1399"/>
    <cellStyle name="_인원계획표 _철골_태평건축집행_미,조,타_김포대건축_김포대학토목공사(최종)" xfId="1400"/>
    <cellStyle name="_인원계획표 _철골_태평건축집행_유화빌딩집행" xfId="1401"/>
    <cellStyle name="_인원계획표 _철골_태평건축집행_유화빌딩집행_김포대건축" xfId="1402"/>
    <cellStyle name="_인원계획표 _철골_태평건축집행_유화빌딩집행_김포대건축_김포대학토목공사(최종)" xfId="1403"/>
    <cellStyle name="_인원계획표 _철골_태평건축집행_유화집행" xfId="1404"/>
    <cellStyle name="_인원계획표 _철골_태평건축집행_유화집행_김포대건축" xfId="1405"/>
    <cellStyle name="_인원계획표 _철골_태평건축집행_유화집행_김포대건축_김포대학토목공사(최종)" xfId="1406"/>
    <cellStyle name="_인원계획표 _철골_태평도급-" xfId="1407"/>
    <cellStyle name="_인원계획표 _철골_태평도급-_김포대건축" xfId="1408"/>
    <cellStyle name="_인원계획표 _철골_태평도급-_김포대건축_김포대학토목공사(최종)" xfId="1409"/>
    <cellStyle name="_인원계획표 _철골_태평도급-_미,조,타" xfId="1410"/>
    <cellStyle name="_인원계획표 _철골_태평도급-_미,조,타_김포대건축" xfId="1411"/>
    <cellStyle name="_인원계획표 _철골_태평도급-_미,조,타_김포대건축_김포대학토목공사(최종)" xfId="1412"/>
    <cellStyle name="_인원계획표 _철골_태평도급-_유화빌딩집행" xfId="1413"/>
    <cellStyle name="_인원계획표 _철골_태평도급-_유화빌딩집행_김포대건축" xfId="1414"/>
    <cellStyle name="_인원계획표 _철골_태평도급-_유화빌딩집행_김포대건축_김포대학토목공사(최종)" xfId="1415"/>
    <cellStyle name="_인원계획표 _철골_태평도급-_유화집행" xfId="1416"/>
    <cellStyle name="_인원계획표 _철골_태평도급-_유화집행_김포대건축" xfId="1417"/>
    <cellStyle name="_인원계획표 _철골_태평도급-_유화집행_김포대건축_김포대학토목공사(최종)" xfId="1418"/>
    <cellStyle name="_인원계획표 _청양우회" xfId="1419"/>
    <cellStyle name="_인원계획표 _청양우회_김포대건축" xfId="1420"/>
    <cellStyle name="_인원계획표 _청양우회_김포대건축_김포대학토목공사(최종)" xfId="1421"/>
    <cellStyle name="_인원계획표 _청양우회_미,조,타" xfId="1422"/>
    <cellStyle name="_인원계획표 _청양우회_미,조,타_김포대건축" xfId="1423"/>
    <cellStyle name="_인원계획표 _청양우회_미,조,타_김포대건축_김포대학토목공사(최종)" xfId="1424"/>
    <cellStyle name="_인원계획표 _청양우회_유화빌딩집행" xfId="1425"/>
    <cellStyle name="_인원계획표 _청양우회_유화빌딩집행_김포대건축" xfId="1426"/>
    <cellStyle name="_인원계획표 _청양우회_유화빌딩집행_김포대건축_김포대학토목공사(최종)" xfId="1427"/>
    <cellStyle name="_인원계획표 _청양우회_유화집행" xfId="1428"/>
    <cellStyle name="_인원계획표 _청양우회_유화집행_김포대건축" xfId="1429"/>
    <cellStyle name="_인원계획표 _청양우회_유화집행_김포대건축_김포대학토목공사(최종)" xfId="1430"/>
    <cellStyle name="_인원계획표 _청양우회_태평건축집행" xfId="1431"/>
    <cellStyle name="_인원계획표 _청양우회_태평건축집행_김포대건축" xfId="1432"/>
    <cellStyle name="_인원계획표 _청양우회_태평건축집행_김포대건축_김포대학토목공사(최종)" xfId="1433"/>
    <cellStyle name="_인원계획표 _청양우회_태평건축집행_미,조,타" xfId="1434"/>
    <cellStyle name="_인원계획표 _청양우회_태평건축집행_미,조,타_김포대건축" xfId="1435"/>
    <cellStyle name="_인원계획표 _청양우회_태평건축집행_미,조,타_김포대건축_김포대학토목공사(최종)" xfId="1436"/>
    <cellStyle name="_인원계획표 _청양우회_태평건축집행_유화빌딩집행" xfId="1437"/>
    <cellStyle name="_인원계획표 _청양우회_태평건축집행_유화빌딩집행_김포대건축" xfId="1438"/>
    <cellStyle name="_인원계획표 _청양우회_태평건축집행_유화빌딩집행_김포대건축_김포대학토목공사(최종)" xfId="1439"/>
    <cellStyle name="_인원계획표 _청양우회_태평건축집행_유화집행" xfId="1440"/>
    <cellStyle name="_인원계획표 _청양우회_태평건축집행_유화집행_김포대건축" xfId="1441"/>
    <cellStyle name="_인원계획표 _청양우회_태평건축집행_유화집행_김포대건축_김포대학토목공사(최종)" xfId="1442"/>
    <cellStyle name="_인원계획표 _탐진댐" xfId="1443"/>
    <cellStyle name="_인원계획표 _탐진댐_김포대건축" xfId="1444"/>
    <cellStyle name="_인원계획표 _탐진댐_김포대건축_김포대학토목공사(최종)" xfId="1445"/>
    <cellStyle name="_인원계획표 _탐진댐_미,조,타" xfId="1446"/>
    <cellStyle name="_인원계획표 _탐진댐_미,조,타_김포대건축" xfId="1447"/>
    <cellStyle name="_인원계획표 _탐진댐_미,조,타_김포대건축_김포대학토목공사(최종)" xfId="1448"/>
    <cellStyle name="_인원계획표 _탐진댐_유화빌딩집행" xfId="1449"/>
    <cellStyle name="_인원계획표 _탐진댐_유화빌딩집행_김포대건축" xfId="1450"/>
    <cellStyle name="_인원계획표 _탐진댐_유화빌딩집행_김포대건축_김포대학토목공사(최종)" xfId="1451"/>
    <cellStyle name="_인원계획표 _탐진댐_유화집행" xfId="1452"/>
    <cellStyle name="_인원계획표 _탐진댐_유화집행_김포대건축" xfId="1453"/>
    <cellStyle name="_인원계획표 _탐진댐_유화집행_김포대건축_김포대학토목공사(최종)" xfId="1454"/>
    <cellStyle name="_인원계획표 _탐진댐_태평건축집행" xfId="1455"/>
    <cellStyle name="_인원계획표 _탐진댐_태평건축집행_김포대건축" xfId="1456"/>
    <cellStyle name="_인원계획표 _탐진댐_태평건축집행_김포대건축_김포대학토목공사(최종)" xfId="1457"/>
    <cellStyle name="_인원계획표 _탐진댐_태평건축집행_미,조,타" xfId="1458"/>
    <cellStyle name="_인원계획표 _탐진댐_태평건축집행_미,조,타_김포대건축" xfId="1459"/>
    <cellStyle name="_인원계획표 _탐진댐_태평건축집행_미,조,타_김포대건축_김포대학토목공사(최종)" xfId="1460"/>
    <cellStyle name="_인원계획표 _탐진댐_태평건축집행_유화빌딩집행" xfId="1461"/>
    <cellStyle name="_인원계획표 _탐진댐_태평건축집행_유화빌딩집행_김포대건축" xfId="1462"/>
    <cellStyle name="_인원계획표 _탐진댐_태평건축집행_유화빌딩집행_김포대건축_김포대학토목공사(최종)" xfId="1463"/>
    <cellStyle name="_인원계획표 _탐진댐_태평건축집행_유화집행" xfId="1464"/>
    <cellStyle name="_인원계획표 _탐진댐_태평건축집행_유화집행_김포대건축" xfId="1465"/>
    <cellStyle name="_인원계획표 _탐진댐_태평건축집행_유화집행_김포대건축_김포대학토목공사(최종)" xfId="1466"/>
    <cellStyle name="_인원계획표 _태평건축집행" xfId="1467"/>
    <cellStyle name="_인원계획표 _태평건축집행_김포대건축" xfId="1468"/>
    <cellStyle name="_인원계획표 _태평건축집행_김포대건축_김포대학토목공사(최종)" xfId="1469"/>
    <cellStyle name="_인원계획표 _태평건축집행_미,조,타" xfId="1470"/>
    <cellStyle name="_인원계획표 _태평건축집행_미,조,타_김포대건축" xfId="1471"/>
    <cellStyle name="_인원계획표 _태평건축집행_미,조,타_김포대건축_김포대학토목공사(최종)" xfId="1472"/>
    <cellStyle name="_인원계획표 _태평건축집행_유화빌딩집행" xfId="1473"/>
    <cellStyle name="_인원계획표 _태평건축집행_유화빌딩집행_김포대건축" xfId="1474"/>
    <cellStyle name="_인원계획표 _태평건축집행_유화빌딩집행_김포대건축_김포대학토목공사(최종)" xfId="1475"/>
    <cellStyle name="_인원계획표 _태평건축집행_유화집행" xfId="1476"/>
    <cellStyle name="_인원계획표 _태평건축집행_유화집행_김포대건축" xfId="1477"/>
    <cellStyle name="_인원계획표 _태평건축집행_유화집행_김포대건축_김포대학토목공사(최종)" xfId="1478"/>
    <cellStyle name="_인원계획표 _태평도급-" xfId="1479"/>
    <cellStyle name="_인원계획표 _태평도급-_김포대건축" xfId="1480"/>
    <cellStyle name="_인원계획표 _태평도급-_김포대건축_김포대학토목공사(최종)" xfId="1481"/>
    <cellStyle name="_인원계획표 _태평도급-_미,조,타" xfId="1482"/>
    <cellStyle name="_인원계획표 _태평도급-_미,조,타_김포대건축" xfId="1483"/>
    <cellStyle name="_인원계획표 _태평도급-_미,조,타_김포대건축_김포대학토목공사(최종)" xfId="1484"/>
    <cellStyle name="_인원계획표 _태평도급-_유화빌딩집행" xfId="1485"/>
    <cellStyle name="_인원계획표 _태평도급-_유화빌딩집행_김포대건축" xfId="1486"/>
    <cellStyle name="_인원계획표 _태평도급-_유화빌딩집행_김포대건축_김포대학토목공사(최종)" xfId="1487"/>
    <cellStyle name="_인원계획표 _태평도급-_유화집행" xfId="1488"/>
    <cellStyle name="_인원계획표 _태평도급-_유화집행_김포대건축" xfId="1489"/>
    <cellStyle name="_인원계획표 _태평도급-_유화집행_김포대건축_김포대학토목공사(최종)" xfId="1490"/>
    <cellStyle name="_인원계획표 _현곡어연" xfId="1491"/>
    <cellStyle name="_인원계획표 _현곡어연_김포대건축" xfId="1492"/>
    <cellStyle name="_인원계획표 _현곡어연_김포대건축_김포대학토목공사(최종)" xfId="1493"/>
    <cellStyle name="_인원계획표 _현곡어연_미,조,타" xfId="1494"/>
    <cellStyle name="_인원계획표 _현곡어연_미,조,타_김포대건축" xfId="1495"/>
    <cellStyle name="_인원계획표 _현곡어연_미,조,타_김포대건축_김포대학토목공사(최종)" xfId="1496"/>
    <cellStyle name="_인원계획표 _현곡어연_유화빌딩집행" xfId="1497"/>
    <cellStyle name="_인원계획표 _현곡어연_유화빌딩집행_김포대건축" xfId="1498"/>
    <cellStyle name="_인원계획표 _현곡어연_유화빌딩집행_김포대건축_김포대학토목공사(최종)" xfId="1499"/>
    <cellStyle name="_인원계획표 _현곡어연_유화집행" xfId="1500"/>
    <cellStyle name="_인원계획표 _현곡어연_유화집행_김포대건축" xfId="1501"/>
    <cellStyle name="_인원계획표 _현곡어연_유화집행_김포대건축_김포대학토목공사(최종)" xfId="1502"/>
    <cellStyle name="_인원계획표 _현곡어연_태평건축집행" xfId="1503"/>
    <cellStyle name="_인원계획표 _현곡어연_태평건축집행_김포대건축" xfId="1504"/>
    <cellStyle name="_인원계획표 _현곡어연_태평건축집행_김포대건축_김포대학토목공사(최종)" xfId="1505"/>
    <cellStyle name="_인원계획표 _현곡어연_태평건축집행_미,조,타" xfId="1506"/>
    <cellStyle name="_인원계획표 _현곡어연_태평건축집행_미,조,타_김포대건축" xfId="1507"/>
    <cellStyle name="_인원계획표 _현곡어연_태평건축집행_미,조,타_김포대건축_김포대학토목공사(최종)" xfId="1508"/>
    <cellStyle name="_인원계획표 _현곡어연_태평건축집행_유화빌딩집행" xfId="1509"/>
    <cellStyle name="_인원계획표 _현곡어연_태평건축집행_유화빌딩집행_김포대건축" xfId="1510"/>
    <cellStyle name="_인원계획표 _현곡어연_태평건축집행_유화빌딩집행_김포대건축_김포대학토목공사(최종)" xfId="1511"/>
    <cellStyle name="_인원계획표 _현곡어연_태평건축집행_유화집행" xfId="1512"/>
    <cellStyle name="_인원계획표 _현곡어연_태평건축집행_유화집행_김포대건축" xfId="1513"/>
    <cellStyle name="_인원계획표 _현곡어연_태평건축집행_유화집행_김포대건축_김포대학토목공사(최종)" xfId="1514"/>
    <cellStyle name="_인원계획표 _화산관창" xfId="1515"/>
    <cellStyle name="_인원계획표 _화산관창_김포대건축" xfId="1516"/>
    <cellStyle name="_인원계획표 _화산관창_김포대건축_김포대학토목공사(최종)" xfId="1517"/>
    <cellStyle name="_인원계획표 _화산관창_미,조,타" xfId="1518"/>
    <cellStyle name="_인원계획표 _화산관창_미,조,타_김포대건축" xfId="1519"/>
    <cellStyle name="_인원계획표 _화산관창_미,조,타_김포대건축_김포대학토목공사(최종)" xfId="1520"/>
    <cellStyle name="_인원계획표 _화산관창_유화빌딩집행" xfId="1521"/>
    <cellStyle name="_인원계획표 _화산관창_유화빌딩집행_김포대건축" xfId="1522"/>
    <cellStyle name="_인원계획표 _화산관창_유화빌딩집행_김포대건축_김포대학토목공사(최종)" xfId="1523"/>
    <cellStyle name="_인원계획표 _화산관창_유화집행" xfId="1524"/>
    <cellStyle name="_인원계획표 _화산관창_유화집행_김포대건축" xfId="1525"/>
    <cellStyle name="_인원계획표 _화산관창_유화집행_김포대건축_김포대학토목공사(최종)" xfId="1526"/>
    <cellStyle name="_인원계획표 _화산관창_태평건축집행" xfId="1527"/>
    <cellStyle name="_인원계획표 _화산관창_태평건축집행_김포대건축" xfId="1528"/>
    <cellStyle name="_인원계획표 _화산관창_태평건축집행_김포대건축_김포대학토목공사(최종)" xfId="1529"/>
    <cellStyle name="_인원계획표 _화산관창_태평건축집행_미,조,타" xfId="1530"/>
    <cellStyle name="_인원계획표 _화산관창_태평건축집행_미,조,타_김포대건축" xfId="1531"/>
    <cellStyle name="_인원계획표 _화산관창_태평건축집행_미,조,타_김포대건축_김포대학토목공사(최종)" xfId="1532"/>
    <cellStyle name="_인원계획표 _화산관창_태평건축집행_유화빌딩집행" xfId="1533"/>
    <cellStyle name="_인원계획표 _화산관창_태평건축집행_유화빌딩집행_김포대건축" xfId="1534"/>
    <cellStyle name="_인원계획표 _화산관창_태평건축집행_유화빌딩집행_김포대건축_김포대학토목공사(최종)" xfId="1535"/>
    <cellStyle name="_인원계획표 _화산관창_태평건축집행_유화집행" xfId="1536"/>
    <cellStyle name="_인원계획표 _화산관창_태평건축집행_유화집행_김포대건축" xfId="1537"/>
    <cellStyle name="_인원계획표 _화산관창_태평건축집행_유화집행_김포대건축_김포대학토목공사(최종)" xfId="1538"/>
    <cellStyle name="_일반전기1공구" xfId="1539"/>
    <cellStyle name="_일반전기정산" xfId="1540"/>
    <cellStyle name="_일위대가" xfId="1541"/>
    <cellStyle name="_일위대가(2005년12월)" xfId="1542"/>
    <cellStyle name="_일위대가(2006년9월)" xfId="1543"/>
    <cellStyle name="_일위대가(2007년01월)" xfId="1544"/>
    <cellStyle name="_일위대가_1" xfId="1545"/>
    <cellStyle name="_일위대가_2" xfId="1546"/>
    <cellStyle name="_입찰표지 " xfId="1547"/>
    <cellStyle name="_입찰표지 _Arch" xfId="1548"/>
    <cellStyle name="_입찰표지 _Arch_건축내역" xfId="1549"/>
    <cellStyle name="_입찰표지 _Arch_건축내역_김포대건축" xfId="1550"/>
    <cellStyle name="_입찰표지 _Arch_건축내역_김포대건축_김포대학토목공사(최종)" xfId="1551"/>
    <cellStyle name="_입찰표지 _Arch_건축내역_미,조,타" xfId="1552"/>
    <cellStyle name="_입찰표지 _Arch_건축내역_미,조,타_김포대건축" xfId="1553"/>
    <cellStyle name="_입찰표지 _Arch_건축내역_미,조,타_김포대건축_김포대학토목공사(최종)" xfId="1554"/>
    <cellStyle name="_입찰표지 _Arch_건축내역_유화빌딩집행" xfId="1555"/>
    <cellStyle name="_입찰표지 _Arch_건축내역_유화빌딩집행_김포대건축" xfId="1556"/>
    <cellStyle name="_입찰표지 _Arch_건축내역_유화빌딩집행_김포대건축_김포대학토목공사(최종)" xfId="1557"/>
    <cellStyle name="_입찰표지 _Arch_건축내역_유화집행" xfId="1558"/>
    <cellStyle name="_입찰표지 _Arch_건축내역_유화집행_김포대건축" xfId="1559"/>
    <cellStyle name="_입찰표지 _Arch_건축내역_유화집행_김포대건축_김포대학토목공사(최종)" xfId="1560"/>
    <cellStyle name="_입찰표지 _Arch_경기도지방공무원교육원청사(개산견적-총괄,간접비)" xfId="1561"/>
    <cellStyle name="_입찰표지 _Arch_경기도지방공무원교육원청사(개산견적-총괄,간접비)_김포대학토목공사(최종)" xfId="1562"/>
    <cellStyle name="_입찰표지 _Arch_김포대건축" xfId="1563"/>
    <cellStyle name="_입찰표지 _Arch_김포대건축_김포대학토목공사(최종)" xfId="1564"/>
    <cellStyle name="_입찰표지 _Arch_미,조,타" xfId="1565"/>
    <cellStyle name="_입찰표지 _Arch_미,조,타_김포대건축" xfId="1566"/>
    <cellStyle name="_입찰표지 _Arch_미,조,타_김포대건축_김포대학토목공사(최종)" xfId="1567"/>
    <cellStyle name="_입찰표지 _Arch_유화빌딩집행" xfId="1568"/>
    <cellStyle name="_입찰표지 _Arch_유화빌딩집행_김포대건축" xfId="1569"/>
    <cellStyle name="_입찰표지 _Arch_유화빌딩집행_김포대건축_김포대학토목공사(최종)" xfId="1570"/>
    <cellStyle name="_입찰표지 _Arch_유화집행" xfId="1571"/>
    <cellStyle name="_입찰표지 _Arch_유화집행_김포대건축" xfId="1572"/>
    <cellStyle name="_입찰표지 _Arch_유화집행_김포대건축_김포대학토목공사(최종)" xfId="1573"/>
    <cellStyle name="_입찰표지 _Arch_집행" xfId="1574"/>
    <cellStyle name="_입찰표지 _Arch_집행_김포대건축" xfId="1575"/>
    <cellStyle name="_입찰표지 _Arch_집행_김포대건축_김포대학토목공사(최종)" xfId="1576"/>
    <cellStyle name="_입찰표지 _Arch_집행_미,조,타" xfId="1577"/>
    <cellStyle name="_입찰표지 _Arch_집행_미,조,타_김포대건축" xfId="1578"/>
    <cellStyle name="_입찰표지 _Arch_집행_미,조,타_김포대건축_김포대학토목공사(최종)" xfId="1579"/>
    <cellStyle name="_입찰표지 _Arch_집행_유화빌딩집행" xfId="1580"/>
    <cellStyle name="_입찰표지 _Arch_집행_유화빌딩집행_김포대건축" xfId="1581"/>
    <cellStyle name="_입찰표지 _Arch_집행_유화빌딩집행_김포대건축_김포대학토목공사(최종)" xfId="1582"/>
    <cellStyle name="_입찰표지 _Arch_집행_유화집행" xfId="1583"/>
    <cellStyle name="_입찰표지 _Arch_집행_유화집행_김포대건축" xfId="1584"/>
    <cellStyle name="_입찰표지 _Arch_집행_유화집행_김포대건축_김포대학토목공사(최종)" xfId="1585"/>
    <cellStyle name="_입찰표지 _Arch_태평건축집행" xfId="1586"/>
    <cellStyle name="_입찰표지 _Arch_태평건축집행_김포대건축" xfId="1587"/>
    <cellStyle name="_입찰표지 _Arch_태평건축집행_김포대건축_김포대학토목공사(최종)" xfId="1588"/>
    <cellStyle name="_입찰표지 _Arch_태평건축집행_미,조,타" xfId="1589"/>
    <cellStyle name="_입찰표지 _Arch_태평건축집행_미,조,타_김포대건축" xfId="1590"/>
    <cellStyle name="_입찰표지 _Arch_태평건축집행_미,조,타_김포대건축_김포대학토목공사(최종)" xfId="1591"/>
    <cellStyle name="_입찰표지 _Arch_태평건축집행_유화빌딩집행" xfId="1592"/>
    <cellStyle name="_입찰표지 _Arch_태평건축집행_유화빌딩집행_김포대건축" xfId="1593"/>
    <cellStyle name="_입찰표지 _Arch_태평건축집행_유화빌딩집행_김포대건축_김포대학토목공사(최종)" xfId="1594"/>
    <cellStyle name="_입찰표지 _Arch_태평건축집행_유화집행" xfId="1595"/>
    <cellStyle name="_입찰표지 _Arch_태평건축집행_유화집행_김포대건축" xfId="1596"/>
    <cellStyle name="_입찰표지 _Arch_태평건축집행_유화집행_김포대건축_김포대학토목공사(최종)" xfId="1597"/>
    <cellStyle name="_입찰표지 _Arch_태평도급-" xfId="1598"/>
    <cellStyle name="_입찰표지 _Arch_태평도급-_김포대건축" xfId="1599"/>
    <cellStyle name="_입찰표지 _Arch_태평도급-_김포대건축_김포대학토목공사(최종)" xfId="1600"/>
    <cellStyle name="_입찰표지 _Arch_태평도급-_미,조,타" xfId="1601"/>
    <cellStyle name="_입찰표지 _Arch_태평도급-_미,조,타_김포대건축" xfId="1602"/>
    <cellStyle name="_입찰표지 _Arch_태평도급-_미,조,타_김포대건축_김포대학토목공사(최종)" xfId="1603"/>
    <cellStyle name="_입찰표지 _Arch_태평도급-_유화빌딩집행" xfId="1604"/>
    <cellStyle name="_입찰표지 _Arch_태평도급-_유화빌딩집행_김포대건축" xfId="1605"/>
    <cellStyle name="_입찰표지 _Arch_태평도급-_유화빌딩집행_김포대건축_김포대학토목공사(최종)" xfId="1606"/>
    <cellStyle name="_입찰표지 _Arch_태평도급-_유화집행" xfId="1607"/>
    <cellStyle name="_입찰표지 _Arch_태평도급-_유화집행_김포대건축" xfId="1608"/>
    <cellStyle name="_입찰표지 _Arch_태평도급-_유화집행_김포대건축_김포대학토목공사(최종)" xfId="1609"/>
    <cellStyle name="_입찰표지 _ARCH-FINAL" xfId="1610"/>
    <cellStyle name="_입찰표지 _ARCH-FINAL_김포대건축" xfId="1611"/>
    <cellStyle name="_입찰표지 _ARCH-FINAL_김포대건축_김포대학토목공사(최종)" xfId="1612"/>
    <cellStyle name="_입찰표지 _ARCH-FINAL_미,조,타" xfId="1613"/>
    <cellStyle name="_입찰표지 _ARCH-FINAL_미,조,타_김포대건축" xfId="1614"/>
    <cellStyle name="_입찰표지 _ARCH-FINAL_미,조,타_김포대건축_김포대학토목공사(최종)" xfId="1615"/>
    <cellStyle name="_입찰표지 _ARCH-FINAL_유화빌딩집행" xfId="1616"/>
    <cellStyle name="_입찰표지 _ARCH-FINAL_유화빌딩집행_김포대건축" xfId="1617"/>
    <cellStyle name="_입찰표지 _ARCH-FINAL_유화빌딩집행_김포대건축_김포대학토목공사(최종)" xfId="1618"/>
    <cellStyle name="_입찰표지 _ARCH-FINAL_유화집행" xfId="1619"/>
    <cellStyle name="_입찰표지 _ARCH-FINAL_유화집행_김포대건축" xfId="1620"/>
    <cellStyle name="_입찰표지 _ARCH-FINAL_유화집행_김포대건축_김포대학토목공사(최종)" xfId="1621"/>
    <cellStyle name="_입찰표지 _ARCH-FINAL_집행-2차" xfId="1622"/>
    <cellStyle name="_입찰표지 _ARCH-FINAL_집행-2차_김포대건축" xfId="1623"/>
    <cellStyle name="_입찰표지 _ARCH-FINAL_집행-2차_김포대건축_김포대학토목공사(최종)" xfId="1624"/>
    <cellStyle name="_입찰표지 _ARCH-FINAL_집행-2차_미,조,타" xfId="1625"/>
    <cellStyle name="_입찰표지 _ARCH-FINAL_집행-2차_미,조,타_김포대건축" xfId="1626"/>
    <cellStyle name="_입찰표지 _ARCH-FINAL_집행-2차_미,조,타_김포대건축_김포대학토목공사(최종)" xfId="1627"/>
    <cellStyle name="_입찰표지 _ARCH-FINAL_집행-2차_유화빌딩집행" xfId="1628"/>
    <cellStyle name="_입찰표지 _ARCH-FINAL_집행-2차_유화빌딩집행_김포대건축" xfId="1629"/>
    <cellStyle name="_입찰표지 _ARCH-FINAL_집행-2차_유화빌딩집행_김포대건축_김포대학토목공사(최종)" xfId="1630"/>
    <cellStyle name="_입찰표지 _ARCH-FINAL_집행-2차_유화집행" xfId="1631"/>
    <cellStyle name="_입찰표지 _ARCH-FINAL_집행-2차_유화집행_김포대건축" xfId="1632"/>
    <cellStyle name="_입찰표지 _ARCH-FINAL_집행-2차_유화집행_김포대건축_김포대학토목공사(최종)" xfId="1633"/>
    <cellStyle name="_입찰표지 _ARCH-FINAL_집행예산-2" xfId="1634"/>
    <cellStyle name="_입찰표지 _ARCH-FINAL_집행예산-2_김포대건축" xfId="1635"/>
    <cellStyle name="_입찰표지 _ARCH-FINAL_집행예산-2_김포대건축_김포대학토목공사(최종)" xfId="1636"/>
    <cellStyle name="_입찰표지 _ARCH-FINAL_집행예산-2_미,조,타" xfId="1637"/>
    <cellStyle name="_입찰표지 _ARCH-FINAL_집행예산-2_미,조,타_김포대건축" xfId="1638"/>
    <cellStyle name="_입찰표지 _ARCH-FINAL_집행예산-2_미,조,타_김포대건축_김포대학토목공사(최종)" xfId="1639"/>
    <cellStyle name="_입찰표지 _ARCH-FINAL_집행예산-2_유화빌딩집행" xfId="1640"/>
    <cellStyle name="_입찰표지 _ARCH-FINAL_집행예산-2_유화빌딩집행_김포대건축" xfId="1641"/>
    <cellStyle name="_입찰표지 _ARCH-FINAL_집행예산-2_유화빌딩집행_김포대건축_김포대학토목공사(최종)" xfId="1642"/>
    <cellStyle name="_입찰표지 _ARCH-FINAL_집행예산-2_유화집행" xfId="1643"/>
    <cellStyle name="_입찰표지 _ARCH-FINAL_집행예산-2_유화집행_김포대건축" xfId="1644"/>
    <cellStyle name="_입찰표지 _ARCH-FINAL_집행예산-2_유화집행_김포대건축_김포대학토목공사(최종)" xfId="1645"/>
    <cellStyle name="_입찰표지 _Arch-단가입력" xfId="1646"/>
    <cellStyle name="_입찰표지 _Arch-단가입력_건축내역" xfId="1647"/>
    <cellStyle name="_입찰표지 _Arch-단가입력_건축내역_김포대건축" xfId="1648"/>
    <cellStyle name="_입찰표지 _Arch-단가입력_건축내역_김포대건축_김포대학토목공사(최종)" xfId="1649"/>
    <cellStyle name="_입찰표지 _Arch-단가입력_건축내역_미,조,타" xfId="1650"/>
    <cellStyle name="_입찰표지 _Arch-단가입력_건축내역_미,조,타_김포대건축" xfId="1651"/>
    <cellStyle name="_입찰표지 _Arch-단가입력_건축내역_미,조,타_김포대건축_김포대학토목공사(최종)" xfId="1652"/>
    <cellStyle name="_입찰표지 _Arch-단가입력_건축내역_유화빌딩집행" xfId="1653"/>
    <cellStyle name="_입찰표지 _Arch-단가입력_건축내역_유화빌딩집행_김포대건축" xfId="1654"/>
    <cellStyle name="_입찰표지 _Arch-단가입력_건축내역_유화빌딩집행_김포대건축_김포대학토목공사(최종)" xfId="1655"/>
    <cellStyle name="_입찰표지 _Arch-단가입력_건축내역_유화집행" xfId="1656"/>
    <cellStyle name="_입찰표지 _Arch-단가입력_건축내역_유화집행_김포대건축" xfId="1657"/>
    <cellStyle name="_입찰표지 _Arch-단가입력_건축내역_유화집행_김포대건축_김포대학토목공사(최종)" xfId="1658"/>
    <cellStyle name="_입찰표지 _Arch-단가입력_경기도지방공무원교육원청사(개산견적-총괄,간접비)" xfId="1659"/>
    <cellStyle name="_입찰표지 _Arch-단가입력_경기도지방공무원교육원청사(개산견적-총괄,간접비)_김포대학토목공사(최종)" xfId="1660"/>
    <cellStyle name="_입찰표지 _Arch-단가입력_김포대건축" xfId="1661"/>
    <cellStyle name="_입찰표지 _Arch-단가입력_김포대건축_김포대학토목공사(최종)" xfId="1662"/>
    <cellStyle name="_입찰표지 _Arch-단가입력_미,조,타" xfId="1663"/>
    <cellStyle name="_입찰표지 _Arch-단가입력_미,조,타_김포대건축" xfId="1664"/>
    <cellStyle name="_입찰표지 _Arch-단가입력_미,조,타_김포대건축_김포대학토목공사(최종)" xfId="1665"/>
    <cellStyle name="_입찰표지 _Arch-단가입력_유화빌딩집행" xfId="1666"/>
    <cellStyle name="_입찰표지 _Arch-단가입력_유화빌딩집행_김포대건축" xfId="1667"/>
    <cellStyle name="_입찰표지 _Arch-단가입력_유화빌딩집행_김포대건축_김포대학토목공사(최종)" xfId="1668"/>
    <cellStyle name="_입찰표지 _Arch-단가입력_유화집행" xfId="1669"/>
    <cellStyle name="_입찰표지 _Arch-단가입력_유화집행_김포대건축" xfId="1670"/>
    <cellStyle name="_입찰표지 _Arch-단가입력_유화집행_김포대건축_김포대학토목공사(최종)" xfId="1671"/>
    <cellStyle name="_입찰표지 _Arch-단가입력_집행" xfId="1672"/>
    <cellStyle name="_입찰표지 _Arch-단가입력_집행_김포대건축" xfId="1673"/>
    <cellStyle name="_입찰표지 _Arch-단가입력_집행_김포대건축_김포대학토목공사(최종)" xfId="1674"/>
    <cellStyle name="_입찰표지 _Arch-단가입력_집행_미,조,타" xfId="1675"/>
    <cellStyle name="_입찰표지 _Arch-단가입력_집행_미,조,타_김포대건축" xfId="1676"/>
    <cellStyle name="_입찰표지 _Arch-단가입력_집행_미,조,타_김포대건축_김포대학토목공사(최종)" xfId="1677"/>
    <cellStyle name="_입찰표지 _Arch-단가입력_집행_유화빌딩집행" xfId="1678"/>
    <cellStyle name="_입찰표지 _Arch-단가입력_집행_유화빌딩집행_김포대건축" xfId="1679"/>
    <cellStyle name="_입찰표지 _Arch-단가입력_집행_유화빌딩집행_김포대건축_김포대학토목공사(최종)" xfId="1680"/>
    <cellStyle name="_입찰표지 _Arch-단가입력_집행_유화집행" xfId="1681"/>
    <cellStyle name="_입찰표지 _Arch-단가입력_집행_유화집행_김포대건축" xfId="1682"/>
    <cellStyle name="_입찰표지 _Arch-단가입력_집행_유화집행_김포대건축_김포대학토목공사(최종)" xfId="1683"/>
    <cellStyle name="_입찰표지 _Arch-단가입력_집행-2차" xfId="1684"/>
    <cellStyle name="_입찰표지 _Arch-단가입력_집행-2차_김포대건축" xfId="1685"/>
    <cellStyle name="_입찰표지 _Arch-단가입력_집행-2차_김포대건축_김포대학토목공사(최종)" xfId="1686"/>
    <cellStyle name="_입찰표지 _Arch-단가입력_집행-2차_미,조,타" xfId="1687"/>
    <cellStyle name="_입찰표지 _Arch-단가입력_집행-2차_미,조,타_김포대건축" xfId="1688"/>
    <cellStyle name="_입찰표지 _Arch-단가입력_집행-2차_미,조,타_김포대건축_김포대학토목공사(최종)" xfId="1689"/>
    <cellStyle name="_입찰표지 _Arch-단가입력_집행-2차_유화빌딩집행" xfId="1690"/>
    <cellStyle name="_입찰표지 _Arch-단가입력_집행-2차_유화빌딩집행_김포대건축" xfId="1691"/>
    <cellStyle name="_입찰표지 _Arch-단가입력_집행-2차_유화빌딩집행_김포대건축_김포대학토목공사(최종)" xfId="1692"/>
    <cellStyle name="_입찰표지 _Arch-단가입력_집행-2차_유화집행" xfId="1693"/>
    <cellStyle name="_입찰표지 _Arch-단가입력_집행-2차_유화집행_김포대건축" xfId="1694"/>
    <cellStyle name="_입찰표지 _Arch-단가입력_집행-2차_유화집행_김포대건축_김포대학토목공사(최종)" xfId="1695"/>
    <cellStyle name="_입찰표지 _Arch-단가입력_집행예산-2" xfId="1696"/>
    <cellStyle name="_입찰표지 _Arch-단가입력_집행예산-2_김포대건축" xfId="1697"/>
    <cellStyle name="_입찰표지 _Arch-단가입력_집행예산-2_김포대건축_김포대학토목공사(최종)" xfId="1698"/>
    <cellStyle name="_입찰표지 _Arch-단가입력_집행예산-2_미,조,타" xfId="1699"/>
    <cellStyle name="_입찰표지 _Arch-단가입력_집행예산-2_미,조,타_김포대건축" xfId="1700"/>
    <cellStyle name="_입찰표지 _Arch-단가입력_집행예산-2_미,조,타_김포대건축_김포대학토목공사(최종)" xfId="1701"/>
    <cellStyle name="_입찰표지 _Arch-단가입력_집행예산-2_유화빌딩집행" xfId="1702"/>
    <cellStyle name="_입찰표지 _Arch-단가입력_집행예산-2_유화빌딩집행_김포대건축" xfId="1703"/>
    <cellStyle name="_입찰표지 _Arch-단가입력_집행예산-2_유화빌딩집행_김포대건축_김포대학토목공사(최종)" xfId="1704"/>
    <cellStyle name="_입찰표지 _Arch-단가입력_집행예산-2_유화집행" xfId="1705"/>
    <cellStyle name="_입찰표지 _Arch-단가입력_집행예산-2_유화집행_김포대건축" xfId="1706"/>
    <cellStyle name="_입찰표지 _Arch-단가입력_집행예산-2_유화집행_김포대건축_김포대학토목공사(최종)" xfId="1707"/>
    <cellStyle name="_입찰표지 _Arch-단가입력_태평건축집행" xfId="1708"/>
    <cellStyle name="_입찰표지 _Arch-단가입력_태평건축집행_김포대건축" xfId="1709"/>
    <cellStyle name="_입찰표지 _Arch-단가입력_태평건축집행_김포대건축_김포대학토목공사(최종)" xfId="1710"/>
    <cellStyle name="_입찰표지 _Arch-단가입력_태평건축집행_미,조,타" xfId="1711"/>
    <cellStyle name="_입찰표지 _Arch-단가입력_태평건축집행_미,조,타_김포대건축" xfId="1712"/>
    <cellStyle name="_입찰표지 _Arch-단가입력_태평건축집행_미,조,타_김포대건축_김포대학토목공사(최종)" xfId="1713"/>
    <cellStyle name="_입찰표지 _Arch-단가입력_태평건축집행_유화빌딩집행" xfId="1714"/>
    <cellStyle name="_입찰표지 _Arch-단가입력_태평건축집행_유화빌딩집행_김포대건축" xfId="1715"/>
    <cellStyle name="_입찰표지 _Arch-단가입력_태평건축집행_유화빌딩집행_김포대건축_김포대학토목공사(최종)" xfId="1716"/>
    <cellStyle name="_입찰표지 _Arch-단가입력_태평건축집행_유화집행" xfId="1717"/>
    <cellStyle name="_입찰표지 _Arch-단가입력_태평건축집행_유화집행_김포대건축" xfId="1718"/>
    <cellStyle name="_입찰표지 _Arch-단가입력_태평건축집행_유화집행_김포대건축_김포대학토목공사(최종)" xfId="1719"/>
    <cellStyle name="_입찰표지 _Arch-단가입력_태평도급-" xfId="1720"/>
    <cellStyle name="_입찰표지 _Arch-단가입력_태평도급-_김포대건축" xfId="1721"/>
    <cellStyle name="_입찰표지 _Arch-단가입력_태평도급-_김포대건축_김포대학토목공사(최종)" xfId="1722"/>
    <cellStyle name="_입찰표지 _Arch-단가입력_태평도급-_미,조,타" xfId="1723"/>
    <cellStyle name="_입찰표지 _Arch-단가입력_태평도급-_미,조,타_김포대건축" xfId="1724"/>
    <cellStyle name="_입찰표지 _Arch-단가입력_태평도급-_미,조,타_김포대건축_김포대학토목공사(최종)" xfId="1725"/>
    <cellStyle name="_입찰표지 _Arch-단가입력_태평도급-_유화빌딩집행" xfId="1726"/>
    <cellStyle name="_입찰표지 _Arch-단가입력_태평도급-_유화빌딩집행_김포대건축" xfId="1727"/>
    <cellStyle name="_입찰표지 _Arch-단가입력_태평도급-_유화빌딩집행_김포대건축_김포대학토목공사(최종)" xfId="1728"/>
    <cellStyle name="_입찰표지 _Arch-단가입력_태평도급-_유화집행" xfId="1729"/>
    <cellStyle name="_입찰표지 _Arch-단가입력_태평도급-_유화집행_김포대건축" xfId="1730"/>
    <cellStyle name="_입찰표지 _Arch-단가입력_태평도급-_유화집행_김포대건축_김포대학토목공사(최종)" xfId="1731"/>
    <cellStyle name="_입찰표지 _건축내역" xfId="1732"/>
    <cellStyle name="_입찰표지 _건축내역_김포대건축" xfId="1733"/>
    <cellStyle name="_입찰표지 _건축내역_김포대건축_김포대학토목공사(최종)" xfId="1734"/>
    <cellStyle name="_입찰표지 _건축내역_미,조,타" xfId="1735"/>
    <cellStyle name="_입찰표지 _건축내역_미,조,타_김포대건축" xfId="1736"/>
    <cellStyle name="_입찰표지 _건축내역_미,조,타_김포대건축_김포대학토목공사(최종)" xfId="1737"/>
    <cellStyle name="_입찰표지 _건축내역_유화빌딩집행" xfId="1738"/>
    <cellStyle name="_입찰표지 _건축내역_유화빌딩집행_김포대건축" xfId="1739"/>
    <cellStyle name="_입찰표지 _건축내역_유화빌딩집행_김포대건축_김포대학토목공사(최종)" xfId="1740"/>
    <cellStyle name="_입찰표지 _건축내역_유화집행" xfId="1741"/>
    <cellStyle name="_입찰표지 _건축내역_유화집행_김포대건축" xfId="1742"/>
    <cellStyle name="_입찰표지 _건축내역_유화집행_김포대건축_김포대학토목공사(최종)" xfId="1743"/>
    <cellStyle name="_입찰표지 _건축집행" xfId="1744"/>
    <cellStyle name="_입찰표지 _건축집행_건축내역" xfId="1745"/>
    <cellStyle name="_입찰표지 _건축집행_건축내역_김포대건축" xfId="1746"/>
    <cellStyle name="_입찰표지 _건축집행_건축내역_김포대건축_김포대학토목공사(최종)" xfId="1747"/>
    <cellStyle name="_입찰표지 _건축집행_건축내역_미,조,타" xfId="1748"/>
    <cellStyle name="_입찰표지 _건축집행_건축내역_미,조,타_김포대건축" xfId="1749"/>
    <cellStyle name="_입찰표지 _건축집행_건축내역_미,조,타_김포대건축_김포대학토목공사(최종)" xfId="1750"/>
    <cellStyle name="_입찰표지 _건축집행_건축내역_유화빌딩집행" xfId="1751"/>
    <cellStyle name="_입찰표지 _건축집행_건축내역_유화빌딩집행_김포대건축" xfId="1752"/>
    <cellStyle name="_입찰표지 _건축집행_건축내역_유화빌딩집행_김포대건축_김포대학토목공사(최종)" xfId="1753"/>
    <cellStyle name="_입찰표지 _건축집행_건축내역_유화집행" xfId="1754"/>
    <cellStyle name="_입찰표지 _건축집행_건축내역_유화집행_김포대건축" xfId="1755"/>
    <cellStyle name="_입찰표지 _건축집행_건축내역_유화집행_김포대건축_김포대학토목공사(최종)" xfId="1756"/>
    <cellStyle name="_입찰표지 _건축집행_경기도지방공무원교육원청사(개산견적-총괄,간접비)" xfId="1757"/>
    <cellStyle name="_입찰표지 _건축집행_경기도지방공무원교육원청사(개산견적-총괄,간접비)_김포대학토목공사(최종)" xfId="1758"/>
    <cellStyle name="_입찰표지 _건축집행_김포대건축" xfId="1759"/>
    <cellStyle name="_입찰표지 _건축집행_김포대건축_김포대학토목공사(최종)" xfId="1760"/>
    <cellStyle name="_입찰표지 _건축집행_미,조,타" xfId="1761"/>
    <cellStyle name="_입찰표지 _건축집행_미,조,타_김포대건축" xfId="1762"/>
    <cellStyle name="_입찰표지 _건축집행_미,조,타_김포대건축_김포대학토목공사(최종)" xfId="1763"/>
    <cellStyle name="_입찰표지 _건축집행_유화빌딩집행" xfId="1764"/>
    <cellStyle name="_입찰표지 _건축집행_유화빌딩집행_김포대건축" xfId="1765"/>
    <cellStyle name="_입찰표지 _건축집행_유화빌딩집행_김포대건축_김포대학토목공사(최종)" xfId="1766"/>
    <cellStyle name="_입찰표지 _건축집행_유화집행" xfId="1767"/>
    <cellStyle name="_입찰표지 _건축집행_유화집행_김포대건축" xfId="1768"/>
    <cellStyle name="_입찰표지 _건축집행_유화집행_김포대건축_김포대학토목공사(최종)" xfId="1769"/>
    <cellStyle name="_입찰표지 _건축집행_집행" xfId="1770"/>
    <cellStyle name="_입찰표지 _건축집행_집행_김포대건축" xfId="1771"/>
    <cellStyle name="_입찰표지 _건축집행_집행_김포대건축_김포대학토목공사(최종)" xfId="1772"/>
    <cellStyle name="_입찰표지 _건축집행_집행_미,조,타" xfId="1773"/>
    <cellStyle name="_입찰표지 _건축집행_집행_미,조,타_김포대건축" xfId="1774"/>
    <cellStyle name="_입찰표지 _건축집행_집행_미,조,타_김포대건축_김포대학토목공사(최종)" xfId="1775"/>
    <cellStyle name="_입찰표지 _건축집행_집행_유화빌딩집행" xfId="1776"/>
    <cellStyle name="_입찰표지 _건축집행_집행_유화빌딩집행_김포대건축" xfId="1777"/>
    <cellStyle name="_입찰표지 _건축집행_집행_유화빌딩집행_김포대건축_김포대학토목공사(최종)" xfId="1778"/>
    <cellStyle name="_입찰표지 _건축집행_집행_유화집행" xfId="1779"/>
    <cellStyle name="_입찰표지 _건축집행_집행_유화집행_김포대건축" xfId="1780"/>
    <cellStyle name="_입찰표지 _건축집행_집행_유화집행_김포대건축_김포대학토목공사(최종)" xfId="1781"/>
    <cellStyle name="_입찰표지 _건축집행_태평건축집행" xfId="1782"/>
    <cellStyle name="_입찰표지 _건축집행_태평건축집행_김포대건축" xfId="1783"/>
    <cellStyle name="_입찰표지 _건축집행_태평건축집행_김포대건축_김포대학토목공사(최종)" xfId="1784"/>
    <cellStyle name="_입찰표지 _건축집행_태평건축집행_미,조,타" xfId="1785"/>
    <cellStyle name="_입찰표지 _건축집행_태평건축집행_미,조,타_김포대건축" xfId="1786"/>
    <cellStyle name="_입찰표지 _건축집행_태평건축집행_미,조,타_김포대건축_김포대학토목공사(최종)" xfId="1787"/>
    <cellStyle name="_입찰표지 _건축집행_태평건축집행_유화빌딩집행" xfId="1788"/>
    <cellStyle name="_입찰표지 _건축집행_태평건축집행_유화빌딩집행_김포대건축" xfId="1789"/>
    <cellStyle name="_입찰표지 _건축집행_태평건축집행_유화빌딩집행_김포대건축_김포대학토목공사(최종)" xfId="1790"/>
    <cellStyle name="_입찰표지 _건축집행_태평건축집행_유화집행" xfId="1791"/>
    <cellStyle name="_입찰표지 _건축집행_태평건축집행_유화집행_김포대건축" xfId="1792"/>
    <cellStyle name="_입찰표지 _건축집행_태평건축집행_유화집행_김포대건축_김포대학토목공사(최종)" xfId="1793"/>
    <cellStyle name="_입찰표지 _건축집행_태평도급-" xfId="1794"/>
    <cellStyle name="_입찰표지 _건축집행_태평도급-_김포대건축" xfId="1795"/>
    <cellStyle name="_입찰표지 _건축집행_태평도급-_김포대건축_김포대학토목공사(최종)" xfId="1796"/>
    <cellStyle name="_입찰표지 _건축집행_태평도급-_미,조,타" xfId="1797"/>
    <cellStyle name="_입찰표지 _건축집행_태평도급-_미,조,타_김포대건축" xfId="1798"/>
    <cellStyle name="_입찰표지 _건축집행_태평도급-_미,조,타_김포대건축_김포대학토목공사(최종)" xfId="1799"/>
    <cellStyle name="_입찰표지 _건축집행_태평도급-_유화빌딩집행" xfId="1800"/>
    <cellStyle name="_입찰표지 _건축집행_태평도급-_유화빌딩집행_김포대건축" xfId="1801"/>
    <cellStyle name="_입찰표지 _건축집행_태평도급-_유화빌딩집행_김포대건축_김포대학토목공사(최종)" xfId="1802"/>
    <cellStyle name="_입찰표지 _건축집행_태평도급-_유화집행" xfId="1803"/>
    <cellStyle name="_입찰표지 _건축집행_태평도급-_유화집행_김포대건축" xfId="1804"/>
    <cellStyle name="_입찰표지 _건축집행_태평도급-_유화집행_김포대건축_김포대학토목공사(최종)" xfId="1805"/>
    <cellStyle name="_입찰표지 _경기도지방공무원교육원청사(개산견적-총괄,간접비)" xfId="1806"/>
    <cellStyle name="_입찰표지 _경기도지방공무원교육원청사(개산견적-총괄,간접비)_김포대학토목공사(최종)" xfId="1807"/>
    <cellStyle name="_입찰표지 _김포대건축" xfId="1808"/>
    <cellStyle name="_입찰표지 _김포대건축_김포대학토목공사(최종)" xfId="1809"/>
    <cellStyle name="_입찰표지 _미,조,타" xfId="1810"/>
    <cellStyle name="_입찰표지 _미,조,타_김포대건축" xfId="1811"/>
    <cellStyle name="_입찰표지 _미,조,타_김포대건축_김포대학토목공사(최종)" xfId="1812"/>
    <cellStyle name="_입찰표지 _유화빌딩집행" xfId="1813"/>
    <cellStyle name="_입찰표지 _유화빌딩집행_김포대건축" xfId="1814"/>
    <cellStyle name="_입찰표지 _유화빌딩집행_김포대건축_김포대학토목공사(최종)" xfId="1815"/>
    <cellStyle name="_입찰표지 _유화집행" xfId="1816"/>
    <cellStyle name="_입찰표지 _유화집행_김포대건축" xfId="1817"/>
    <cellStyle name="_입찰표지 _유화집행_김포대건축_김포대학토목공사(최종)" xfId="1818"/>
    <cellStyle name="_입찰표지 _적십집행" xfId="1819"/>
    <cellStyle name="_입찰표지 _적십집행_건축내역" xfId="1820"/>
    <cellStyle name="_입찰표지 _적십집행_건축내역_김포대건축" xfId="1821"/>
    <cellStyle name="_입찰표지 _적십집행_건축내역_김포대건축_김포대학토목공사(최종)" xfId="1822"/>
    <cellStyle name="_입찰표지 _적십집행_건축내역_미,조,타" xfId="1823"/>
    <cellStyle name="_입찰표지 _적십집행_건축내역_미,조,타_김포대건축" xfId="1824"/>
    <cellStyle name="_입찰표지 _적십집행_건축내역_미,조,타_김포대건축_김포대학토목공사(최종)" xfId="1825"/>
    <cellStyle name="_입찰표지 _적십집행_건축내역_유화빌딩집행" xfId="1826"/>
    <cellStyle name="_입찰표지 _적십집행_건축내역_유화빌딩집행_김포대건축" xfId="1827"/>
    <cellStyle name="_입찰표지 _적십집행_건축내역_유화빌딩집행_김포대건축_김포대학토목공사(최종)" xfId="1828"/>
    <cellStyle name="_입찰표지 _적십집행_건축내역_유화집행" xfId="1829"/>
    <cellStyle name="_입찰표지 _적십집행_건축내역_유화집행_김포대건축" xfId="1830"/>
    <cellStyle name="_입찰표지 _적십집행_건축내역_유화집행_김포대건축_김포대학토목공사(최종)" xfId="1831"/>
    <cellStyle name="_입찰표지 _적십집행_경기도지방공무원교육원청사(개산견적-총괄,간접비)" xfId="1832"/>
    <cellStyle name="_입찰표지 _적십집행_경기도지방공무원교육원청사(개산견적-총괄,간접비)_김포대학토목공사(최종)" xfId="1833"/>
    <cellStyle name="_입찰표지 _적십집행_김포대건축" xfId="1834"/>
    <cellStyle name="_입찰표지 _적십집행_김포대건축_김포대학토목공사(최종)" xfId="1835"/>
    <cellStyle name="_입찰표지 _적십집행_미,조,타" xfId="1836"/>
    <cellStyle name="_입찰표지 _적십집행_미,조,타_김포대건축" xfId="1837"/>
    <cellStyle name="_입찰표지 _적십집행_미,조,타_김포대건축_김포대학토목공사(최종)" xfId="1838"/>
    <cellStyle name="_입찰표지 _적십집행_유화빌딩집행" xfId="1839"/>
    <cellStyle name="_입찰표지 _적십집행_유화빌딩집행_김포대건축" xfId="1840"/>
    <cellStyle name="_입찰표지 _적십집행_유화빌딩집행_김포대건축_김포대학토목공사(최종)" xfId="1841"/>
    <cellStyle name="_입찰표지 _적십집행_유화집행" xfId="1842"/>
    <cellStyle name="_입찰표지 _적십집행_유화집행_김포대건축" xfId="1843"/>
    <cellStyle name="_입찰표지 _적십집행_유화집행_김포대건축_김포대학토목공사(최종)" xfId="1844"/>
    <cellStyle name="_입찰표지 _적십집행_집행" xfId="1845"/>
    <cellStyle name="_입찰표지 _적십집행_집행_김포대건축" xfId="1846"/>
    <cellStyle name="_입찰표지 _적십집행_집행_김포대건축_김포대학토목공사(최종)" xfId="1847"/>
    <cellStyle name="_입찰표지 _적십집행_집행_미,조,타" xfId="1848"/>
    <cellStyle name="_입찰표지 _적십집행_집행_미,조,타_김포대건축" xfId="1849"/>
    <cellStyle name="_입찰표지 _적십집행_집행_미,조,타_김포대건축_김포대학토목공사(최종)" xfId="1850"/>
    <cellStyle name="_입찰표지 _적십집행_집행_유화빌딩집행" xfId="1851"/>
    <cellStyle name="_입찰표지 _적십집행_집행_유화빌딩집행_김포대건축" xfId="1852"/>
    <cellStyle name="_입찰표지 _적십집행_집행_유화빌딩집행_김포대건축_김포대학토목공사(최종)" xfId="1853"/>
    <cellStyle name="_입찰표지 _적십집행_집행_유화집행" xfId="1854"/>
    <cellStyle name="_입찰표지 _적십집행_집행_유화집행_김포대건축" xfId="1855"/>
    <cellStyle name="_입찰표지 _적십집행_집행_유화집행_김포대건축_김포대학토목공사(최종)" xfId="1856"/>
    <cellStyle name="_입찰표지 _적십집행_태평건축집행" xfId="1857"/>
    <cellStyle name="_입찰표지 _적십집행_태평건축집행_김포대건축" xfId="1858"/>
    <cellStyle name="_입찰표지 _적십집행_태평건축집행_김포대건축_김포대학토목공사(최종)" xfId="1859"/>
    <cellStyle name="_입찰표지 _적십집행_태평건축집행_미,조,타" xfId="1860"/>
    <cellStyle name="_입찰표지 _적십집행_태평건축집행_미,조,타_김포대건축" xfId="1861"/>
    <cellStyle name="_입찰표지 _적십집행_태평건축집행_미,조,타_김포대건축_김포대학토목공사(최종)" xfId="1862"/>
    <cellStyle name="_입찰표지 _적십집행_태평건축집행_유화빌딩집행" xfId="1863"/>
    <cellStyle name="_입찰표지 _적십집행_태평건축집행_유화빌딩집행_김포대건축" xfId="1864"/>
    <cellStyle name="_입찰표지 _적십집행_태평건축집행_유화빌딩집행_김포대건축_김포대학토목공사(최종)" xfId="1865"/>
    <cellStyle name="_입찰표지 _적십집행_태평건축집행_유화집행" xfId="1866"/>
    <cellStyle name="_입찰표지 _적십집행_태평건축집행_유화집행_김포대건축" xfId="1867"/>
    <cellStyle name="_입찰표지 _적십집행_태평건축집행_유화집행_김포대건축_김포대학토목공사(최종)" xfId="1868"/>
    <cellStyle name="_입찰표지 _적십집행_태평도급-" xfId="1869"/>
    <cellStyle name="_입찰표지 _적십집행_태평도급-_김포대건축" xfId="1870"/>
    <cellStyle name="_입찰표지 _적십집행_태평도급-_김포대건축_김포대학토목공사(최종)" xfId="1871"/>
    <cellStyle name="_입찰표지 _적십집행_태평도급-_미,조,타" xfId="1872"/>
    <cellStyle name="_입찰표지 _적십집행_태평도급-_미,조,타_김포대건축" xfId="1873"/>
    <cellStyle name="_입찰표지 _적십집행_태평도급-_미,조,타_김포대건축_김포대학토목공사(최종)" xfId="1874"/>
    <cellStyle name="_입찰표지 _적십집행_태평도급-_유화빌딩집행" xfId="1875"/>
    <cellStyle name="_입찰표지 _적십집행_태평도급-_유화빌딩집행_김포대건축" xfId="1876"/>
    <cellStyle name="_입찰표지 _적십집행_태평도급-_유화빌딩집행_김포대건축_김포대학토목공사(최종)" xfId="1877"/>
    <cellStyle name="_입찰표지 _적십집행_태평도급-_유화집행" xfId="1878"/>
    <cellStyle name="_입찰표지 _적십집행_태평도급-_유화집행_김포대건축" xfId="1879"/>
    <cellStyle name="_입찰표지 _적십집행_태평도급-_유화집행_김포대건축_김포대학토목공사(최종)" xfId="1880"/>
    <cellStyle name="_입찰표지 _집행" xfId="1881"/>
    <cellStyle name="_입찰표지 _집행_김포대건축" xfId="1882"/>
    <cellStyle name="_입찰표지 _집행_김포대건축_김포대학토목공사(최종)" xfId="1883"/>
    <cellStyle name="_입찰표지 _집행_미,조,타" xfId="1884"/>
    <cellStyle name="_입찰표지 _집행_미,조,타_김포대건축" xfId="1885"/>
    <cellStyle name="_입찰표지 _집행_미,조,타_김포대건축_김포대학토목공사(최종)" xfId="1886"/>
    <cellStyle name="_입찰표지 _집행_유화빌딩집행" xfId="1887"/>
    <cellStyle name="_입찰표지 _집행_유화빌딩집행_김포대건축" xfId="1888"/>
    <cellStyle name="_입찰표지 _집행_유화빌딩집행_김포대건축_김포대학토목공사(최종)" xfId="1889"/>
    <cellStyle name="_입찰표지 _집행_유화집행" xfId="1890"/>
    <cellStyle name="_입찰표지 _집행_유화집행_김포대건축" xfId="1891"/>
    <cellStyle name="_입찰표지 _집행_유화집행_김포대건축_김포대학토목공사(최종)" xfId="1892"/>
    <cellStyle name="_입찰표지 _집행2" xfId="1893"/>
    <cellStyle name="_입찰표지 _집행2_건축내역" xfId="1894"/>
    <cellStyle name="_입찰표지 _집행2_건축내역_김포대건축" xfId="1895"/>
    <cellStyle name="_입찰표지 _집행2_건축내역_김포대건축_김포대학토목공사(최종)" xfId="1896"/>
    <cellStyle name="_입찰표지 _집행2_건축내역_미,조,타" xfId="1897"/>
    <cellStyle name="_입찰표지 _집행2_건축내역_미,조,타_김포대건축" xfId="1898"/>
    <cellStyle name="_입찰표지 _집행2_건축내역_미,조,타_김포대건축_김포대학토목공사(최종)" xfId="1899"/>
    <cellStyle name="_입찰표지 _집행2_건축내역_유화빌딩집행" xfId="1900"/>
    <cellStyle name="_입찰표지 _집행2_건축내역_유화빌딩집행_김포대건축" xfId="1901"/>
    <cellStyle name="_입찰표지 _집행2_건축내역_유화빌딩집행_김포대건축_김포대학토목공사(최종)" xfId="1902"/>
    <cellStyle name="_입찰표지 _집행2_건축내역_유화집행" xfId="1903"/>
    <cellStyle name="_입찰표지 _집행2_건축내역_유화집행_김포대건축" xfId="1904"/>
    <cellStyle name="_입찰표지 _집행2_건축내역_유화집행_김포대건축_김포대학토목공사(최종)" xfId="1905"/>
    <cellStyle name="_입찰표지 _집행2_경기도지방공무원교육원청사(개산견적-총괄,간접비)" xfId="1906"/>
    <cellStyle name="_입찰표지 _집행2_경기도지방공무원교육원청사(개산견적-총괄,간접비)_김포대학토목공사(최종)" xfId="1907"/>
    <cellStyle name="_입찰표지 _집행2_김포대건축" xfId="1908"/>
    <cellStyle name="_입찰표지 _집행2_김포대건축_김포대학토목공사(최종)" xfId="1909"/>
    <cellStyle name="_입찰표지 _집행2_미,조,타" xfId="1910"/>
    <cellStyle name="_입찰표지 _집행2_미,조,타_김포대건축" xfId="1911"/>
    <cellStyle name="_입찰표지 _집행2_미,조,타_김포대건축_김포대학토목공사(최종)" xfId="1912"/>
    <cellStyle name="_입찰표지 _집행2_유화빌딩집행" xfId="1913"/>
    <cellStyle name="_입찰표지 _집행2_유화빌딩집행_김포대건축" xfId="1914"/>
    <cellStyle name="_입찰표지 _집행2_유화빌딩집행_김포대건축_김포대학토목공사(최종)" xfId="1915"/>
    <cellStyle name="_입찰표지 _집행2_유화집행" xfId="1916"/>
    <cellStyle name="_입찰표지 _집행2_유화집행_김포대건축" xfId="1917"/>
    <cellStyle name="_입찰표지 _집행2_유화집행_김포대건축_김포대학토목공사(최종)" xfId="1918"/>
    <cellStyle name="_입찰표지 _집행2_집행" xfId="1919"/>
    <cellStyle name="_입찰표지 _집행2_집행_김포대건축" xfId="1920"/>
    <cellStyle name="_입찰표지 _집행2_집행_김포대건축_김포대학토목공사(최종)" xfId="1921"/>
    <cellStyle name="_입찰표지 _집행2_집행_미,조,타" xfId="1922"/>
    <cellStyle name="_입찰표지 _집행2_집행_미,조,타_김포대건축" xfId="1923"/>
    <cellStyle name="_입찰표지 _집행2_집행_미,조,타_김포대건축_김포대학토목공사(최종)" xfId="1924"/>
    <cellStyle name="_입찰표지 _집행2_집행_유화빌딩집행" xfId="1925"/>
    <cellStyle name="_입찰표지 _집행2_집행_유화빌딩집행_김포대건축" xfId="1926"/>
    <cellStyle name="_입찰표지 _집행2_집행_유화빌딩집행_김포대건축_김포대학토목공사(최종)" xfId="1927"/>
    <cellStyle name="_입찰표지 _집행2_집행_유화집행" xfId="1928"/>
    <cellStyle name="_입찰표지 _집행2_집행_유화집행_김포대건축" xfId="1929"/>
    <cellStyle name="_입찰표지 _집행2_집행_유화집행_김포대건축_김포대학토목공사(최종)" xfId="1930"/>
    <cellStyle name="_입찰표지 _집행2_태평건축집행" xfId="1931"/>
    <cellStyle name="_입찰표지 _집행2_태평건축집행_김포대건축" xfId="1932"/>
    <cellStyle name="_입찰표지 _집행2_태평건축집행_김포대건축_김포대학토목공사(최종)" xfId="1933"/>
    <cellStyle name="_입찰표지 _집행2_태평건축집행_미,조,타" xfId="1934"/>
    <cellStyle name="_입찰표지 _집행2_태평건축집행_미,조,타_김포대건축" xfId="1935"/>
    <cellStyle name="_입찰표지 _집행2_태평건축집행_미,조,타_김포대건축_김포대학토목공사(최종)" xfId="1936"/>
    <cellStyle name="_입찰표지 _집행2_태평건축집행_유화빌딩집행" xfId="1937"/>
    <cellStyle name="_입찰표지 _집행2_태평건축집행_유화빌딩집행_김포대건축" xfId="1938"/>
    <cellStyle name="_입찰표지 _집행2_태평건축집행_유화빌딩집행_김포대건축_김포대학토목공사(최종)" xfId="1939"/>
    <cellStyle name="_입찰표지 _집행2_태평건축집행_유화집행" xfId="1940"/>
    <cellStyle name="_입찰표지 _집행2_태평건축집행_유화집행_김포대건축" xfId="1941"/>
    <cellStyle name="_입찰표지 _집행2_태평건축집행_유화집행_김포대건축_김포대학토목공사(최종)" xfId="1942"/>
    <cellStyle name="_입찰표지 _집행2_태평도급-" xfId="1943"/>
    <cellStyle name="_입찰표지 _집행2_태평도급-_김포대건축" xfId="1944"/>
    <cellStyle name="_입찰표지 _집행2_태평도급-_김포대건축_김포대학토목공사(최종)" xfId="1945"/>
    <cellStyle name="_입찰표지 _집행2_태평도급-_미,조,타" xfId="1946"/>
    <cellStyle name="_입찰표지 _집행2_태평도급-_미,조,타_김포대건축" xfId="1947"/>
    <cellStyle name="_입찰표지 _집행2_태평도급-_미,조,타_김포대건축_김포대학토목공사(최종)" xfId="1948"/>
    <cellStyle name="_입찰표지 _집행2_태평도급-_유화빌딩집행" xfId="1949"/>
    <cellStyle name="_입찰표지 _집행2_태평도급-_유화빌딩집행_김포대건축" xfId="1950"/>
    <cellStyle name="_입찰표지 _집행2_태평도급-_유화빌딩집행_김포대건축_김포대학토목공사(최종)" xfId="1951"/>
    <cellStyle name="_입찰표지 _집행2_태평도급-_유화집행" xfId="1952"/>
    <cellStyle name="_입찰표지 _집행2_태평도급-_유화집행_김포대건축" xfId="1953"/>
    <cellStyle name="_입찰표지 _집행2_태평도급-_유화집행_김포대건축_김포대학토목공사(최종)" xfId="1954"/>
    <cellStyle name="_입찰표지 _참존수정" xfId="1955"/>
    <cellStyle name="_입찰표지 _참존수정_김포대건축" xfId="1956"/>
    <cellStyle name="_입찰표지 _참존수정_김포대건축_김포대학토목공사(최종)" xfId="1957"/>
    <cellStyle name="_입찰표지 _참존수정_미,조,타" xfId="1958"/>
    <cellStyle name="_입찰표지 _참존수정_미,조,타_김포대건축" xfId="1959"/>
    <cellStyle name="_입찰표지 _참존수정_미,조,타_김포대건축_김포대학토목공사(최종)" xfId="1960"/>
    <cellStyle name="_입찰표지 _참존수정_유화빌딩집행" xfId="1961"/>
    <cellStyle name="_입찰표지 _참존수정_유화빌딩집행_김포대건축" xfId="1962"/>
    <cellStyle name="_입찰표지 _참존수정_유화빌딩집행_김포대건축_김포대학토목공사(최종)" xfId="1963"/>
    <cellStyle name="_입찰표지 _참존수정_유화집행" xfId="1964"/>
    <cellStyle name="_입찰표지 _참존수정_유화집행_김포대건축" xfId="1965"/>
    <cellStyle name="_입찰표지 _참존수정_유화집행_김포대건축_김포대학토목공사(최종)" xfId="1966"/>
    <cellStyle name="_입찰표지 _철골" xfId="1967"/>
    <cellStyle name="_입찰표지 _철골_건축내역" xfId="1968"/>
    <cellStyle name="_입찰표지 _철골_건축내역_김포대건축" xfId="1969"/>
    <cellStyle name="_입찰표지 _철골_건축내역_김포대건축_김포대학토목공사(최종)" xfId="1970"/>
    <cellStyle name="_입찰표지 _철골_건축내역_미,조,타" xfId="1971"/>
    <cellStyle name="_입찰표지 _철골_건축내역_미,조,타_김포대건축" xfId="1972"/>
    <cellStyle name="_입찰표지 _철골_건축내역_미,조,타_김포대건축_김포대학토목공사(최종)" xfId="1973"/>
    <cellStyle name="_입찰표지 _철골_건축내역_유화빌딩집행" xfId="1974"/>
    <cellStyle name="_입찰표지 _철골_건축내역_유화빌딩집행_김포대건축" xfId="1975"/>
    <cellStyle name="_입찰표지 _철골_건축내역_유화빌딩집행_김포대건축_김포대학토목공사(최종)" xfId="1976"/>
    <cellStyle name="_입찰표지 _철골_건축내역_유화집행" xfId="1977"/>
    <cellStyle name="_입찰표지 _철골_건축내역_유화집행_김포대건축" xfId="1978"/>
    <cellStyle name="_입찰표지 _철골_건축내역_유화집행_김포대건축_김포대학토목공사(최종)" xfId="1979"/>
    <cellStyle name="_입찰표지 _철골_경기도지방공무원교육원청사(개산견적-총괄,간접비)" xfId="1980"/>
    <cellStyle name="_입찰표지 _철골_경기도지방공무원교육원청사(개산견적-총괄,간접비)_김포대학토목공사(최종)" xfId="1981"/>
    <cellStyle name="_입찰표지 _철골_김포대건축" xfId="1982"/>
    <cellStyle name="_입찰표지 _철골_김포대건축_김포대학토목공사(최종)" xfId="1983"/>
    <cellStyle name="_입찰표지 _철골_미,조,타" xfId="1984"/>
    <cellStyle name="_입찰표지 _철골_미,조,타_김포대건축" xfId="1985"/>
    <cellStyle name="_입찰표지 _철골_미,조,타_김포대건축_김포대학토목공사(최종)" xfId="1986"/>
    <cellStyle name="_입찰표지 _철골_유화빌딩집행" xfId="1987"/>
    <cellStyle name="_입찰표지 _철골_유화빌딩집행_김포대건축" xfId="1988"/>
    <cellStyle name="_입찰표지 _철골_유화빌딩집행_김포대건축_김포대학토목공사(최종)" xfId="1989"/>
    <cellStyle name="_입찰표지 _철골_유화집행" xfId="1990"/>
    <cellStyle name="_입찰표지 _철골_유화집행_김포대건축" xfId="1991"/>
    <cellStyle name="_입찰표지 _철골_유화집행_김포대건축_김포대학토목공사(최종)" xfId="1992"/>
    <cellStyle name="_입찰표지 _철골_집행" xfId="1993"/>
    <cellStyle name="_입찰표지 _철골_집행_김포대건축" xfId="1994"/>
    <cellStyle name="_입찰표지 _철골_집행_김포대건축_김포대학토목공사(최종)" xfId="1995"/>
    <cellStyle name="_입찰표지 _철골_집행_미,조,타" xfId="1996"/>
    <cellStyle name="_입찰표지 _철골_집행_미,조,타_김포대건축" xfId="1997"/>
    <cellStyle name="_입찰표지 _철골_집행_미,조,타_김포대건축_김포대학토목공사(최종)" xfId="1998"/>
    <cellStyle name="_입찰표지 _철골_집행_유화빌딩집행" xfId="1999"/>
    <cellStyle name="_입찰표지 _철골_집행_유화빌딩집행_김포대건축" xfId="2000"/>
    <cellStyle name="_입찰표지 _철골_집행_유화빌딩집행_김포대건축_김포대학토목공사(최종)" xfId="2001"/>
    <cellStyle name="_입찰표지 _철골_집행_유화집행" xfId="2002"/>
    <cellStyle name="_입찰표지 _철골_집행_유화집행_김포대건축" xfId="2003"/>
    <cellStyle name="_입찰표지 _철골_집행_유화집행_김포대건축_김포대학토목공사(최종)" xfId="2004"/>
    <cellStyle name="_입찰표지 _철골_태평건축집행" xfId="2005"/>
    <cellStyle name="_입찰표지 _철골_태평건축집행_김포대건축" xfId="2006"/>
    <cellStyle name="_입찰표지 _철골_태평건축집행_김포대건축_김포대학토목공사(최종)" xfId="2007"/>
    <cellStyle name="_입찰표지 _철골_태평건축집행_미,조,타" xfId="2008"/>
    <cellStyle name="_입찰표지 _철골_태평건축집행_미,조,타_김포대건축" xfId="2009"/>
    <cellStyle name="_입찰표지 _철골_태평건축집행_미,조,타_김포대건축_김포대학토목공사(최종)" xfId="2010"/>
    <cellStyle name="_입찰표지 _철골_태평건축집행_유화빌딩집행" xfId="2011"/>
    <cellStyle name="_입찰표지 _철골_태평건축집행_유화빌딩집행_김포대건축" xfId="2012"/>
    <cellStyle name="_입찰표지 _철골_태평건축집행_유화빌딩집행_김포대건축_김포대학토목공사(최종)" xfId="2013"/>
    <cellStyle name="_입찰표지 _철골_태평건축집행_유화집행" xfId="2014"/>
    <cellStyle name="_입찰표지 _철골_태평건축집행_유화집행_김포대건축" xfId="2015"/>
    <cellStyle name="_입찰표지 _철골_태평건축집행_유화집행_김포대건축_김포대학토목공사(최종)" xfId="2016"/>
    <cellStyle name="_입찰표지 _철골_태평도급-" xfId="2017"/>
    <cellStyle name="_입찰표지 _철골_태평도급-_김포대건축" xfId="2018"/>
    <cellStyle name="_입찰표지 _철골_태평도급-_김포대건축_김포대학토목공사(최종)" xfId="2019"/>
    <cellStyle name="_입찰표지 _철골_태평도급-_미,조,타" xfId="2020"/>
    <cellStyle name="_입찰표지 _철골_태평도급-_미,조,타_김포대건축" xfId="2021"/>
    <cellStyle name="_입찰표지 _철골_태평도급-_미,조,타_김포대건축_김포대학토목공사(최종)" xfId="2022"/>
    <cellStyle name="_입찰표지 _철골_태평도급-_유화빌딩집행" xfId="2023"/>
    <cellStyle name="_입찰표지 _철골_태평도급-_유화빌딩집행_김포대건축" xfId="2024"/>
    <cellStyle name="_입찰표지 _철골_태평도급-_유화빌딩집행_김포대건축_김포대학토목공사(최종)" xfId="2025"/>
    <cellStyle name="_입찰표지 _철골_태평도급-_유화집행" xfId="2026"/>
    <cellStyle name="_입찰표지 _철골_태평도급-_유화집행_김포대건축" xfId="2027"/>
    <cellStyle name="_입찰표지 _철골_태평도급-_유화집행_김포대건축_김포대학토목공사(최종)" xfId="2028"/>
    <cellStyle name="_입찰표지 _태평건축집행" xfId="2029"/>
    <cellStyle name="_입찰표지 _태평건축집행_김포대건축" xfId="2030"/>
    <cellStyle name="_입찰표지 _태평건축집행_김포대건축_김포대학토목공사(최종)" xfId="2031"/>
    <cellStyle name="_입찰표지 _태평건축집행_미,조,타" xfId="2032"/>
    <cellStyle name="_입찰표지 _태평건축집행_미,조,타_김포대건축" xfId="2033"/>
    <cellStyle name="_입찰표지 _태평건축집행_미,조,타_김포대건축_김포대학토목공사(최종)" xfId="2034"/>
    <cellStyle name="_입찰표지 _태평건축집행_유화빌딩집행" xfId="2035"/>
    <cellStyle name="_입찰표지 _태평건축집행_유화빌딩집행_김포대건축" xfId="2036"/>
    <cellStyle name="_입찰표지 _태평건축집행_유화빌딩집행_김포대건축_김포대학토목공사(최종)" xfId="2037"/>
    <cellStyle name="_입찰표지 _태평건축집행_유화집행" xfId="2038"/>
    <cellStyle name="_입찰표지 _태평건축집행_유화집행_김포대건축" xfId="2039"/>
    <cellStyle name="_입찰표지 _태평건축집행_유화집행_김포대건축_김포대학토목공사(최종)" xfId="2040"/>
    <cellStyle name="_입찰표지 _태평도급-" xfId="2041"/>
    <cellStyle name="_입찰표지 _태평도급-_김포대건축" xfId="2042"/>
    <cellStyle name="_입찰표지 _태평도급-_김포대건축_김포대학토목공사(최종)" xfId="2043"/>
    <cellStyle name="_입찰표지 _태평도급-_미,조,타" xfId="2044"/>
    <cellStyle name="_입찰표지 _태평도급-_미,조,타_김포대건축" xfId="2045"/>
    <cellStyle name="_입찰표지 _태평도급-_미,조,타_김포대건축_김포대학토목공사(최종)" xfId="2046"/>
    <cellStyle name="_입찰표지 _태평도급-_유화빌딩집행" xfId="2047"/>
    <cellStyle name="_입찰표지 _태평도급-_유화빌딩집행_김포대건축" xfId="2048"/>
    <cellStyle name="_입찰표지 _태평도급-_유화빌딩집행_김포대건축_김포대학토목공사(최종)" xfId="2049"/>
    <cellStyle name="_입찰표지 _태평도급-_유화집행" xfId="2050"/>
    <cellStyle name="_입찰표지 _태평도급-_유화집행_김포대건축" xfId="2051"/>
    <cellStyle name="_입찰표지 _태평도급-_유화집행_김포대건축_김포대학토목공사(최종)" xfId="2052"/>
    <cellStyle name="_적격 " xfId="2053"/>
    <cellStyle name="_적격 _Arch" xfId="2054"/>
    <cellStyle name="_적격 _Arch_건축내역" xfId="2055"/>
    <cellStyle name="_적격 _Arch_건축내역_김포대건축" xfId="2056"/>
    <cellStyle name="_적격 _Arch_건축내역_김포대건축_김포대학토목공사(최종)" xfId="2057"/>
    <cellStyle name="_적격 _Arch_건축내역_미,조,타" xfId="2058"/>
    <cellStyle name="_적격 _Arch_건축내역_미,조,타_김포대건축" xfId="2059"/>
    <cellStyle name="_적격 _Arch_건축내역_미,조,타_김포대건축_김포대학토목공사(최종)" xfId="2060"/>
    <cellStyle name="_적격 _Arch_건축내역_유화빌딩집행" xfId="2061"/>
    <cellStyle name="_적격 _Arch_건축내역_유화빌딩집행_김포대건축" xfId="2062"/>
    <cellStyle name="_적격 _Arch_건축내역_유화빌딩집행_김포대건축_김포대학토목공사(최종)" xfId="2063"/>
    <cellStyle name="_적격 _Arch_건축내역_유화집행" xfId="2064"/>
    <cellStyle name="_적격 _Arch_건축내역_유화집행_김포대건축" xfId="2065"/>
    <cellStyle name="_적격 _Arch_건축내역_유화집행_김포대건축_김포대학토목공사(최종)" xfId="2066"/>
    <cellStyle name="_적격 _Arch_경기도지방공무원교육원청사(개산견적-총괄,간접비)" xfId="2067"/>
    <cellStyle name="_적격 _Arch_경기도지방공무원교육원청사(개산견적-총괄,간접비)_김포대학토목공사(최종)" xfId="2068"/>
    <cellStyle name="_적격 _Arch_김포대건축" xfId="2069"/>
    <cellStyle name="_적격 _Arch_김포대건축_김포대학토목공사(최종)" xfId="2070"/>
    <cellStyle name="_적격 _Arch_미,조,타" xfId="2071"/>
    <cellStyle name="_적격 _Arch_미,조,타_김포대건축" xfId="2072"/>
    <cellStyle name="_적격 _Arch_미,조,타_김포대건축_김포대학토목공사(최종)" xfId="2073"/>
    <cellStyle name="_적격 _Arch_유화빌딩집행" xfId="2074"/>
    <cellStyle name="_적격 _Arch_유화빌딩집행_김포대건축" xfId="2075"/>
    <cellStyle name="_적격 _Arch_유화빌딩집행_김포대건축_김포대학토목공사(최종)" xfId="2076"/>
    <cellStyle name="_적격 _Arch_유화집행" xfId="2077"/>
    <cellStyle name="_적격 _Arch_유화집행_김포대건축" xfId="2078"/>
    <cellStyle name="_적격 _Arch_유화집행_김포대건축_김포대학토목공사(최종)" xfId="2079"/>
    <cellStyle name="_적격 _Arch_집행" xfId="2080"/>
    <cellStyle name="_적격 _Arch_집행_김포대건축" xfId="2081"/>
    <cellStyle name="_적격 _Arch_집행_김포대건축_김포대학토목공사(최종)" xfId="2082"/>
    <cellStyle name="_적격 _Arch_집행_미,조,타" xfId="2083"/>
    <cellStyle name="_적격 _Arch_집행_미,조,타_김포대건축" xfId="2084"/>
    <cellStyle name="_적격 _Arch_집행_미,조,타_김포대건축_김포대학토목공사(최종)" xfId="2085"/>
    <cellStyle name="_적격 _Arch_집행_유화빌딩집행" xfId="2086"/>
    <cellStyle name="_적격 _Arch_집행_유화빌딩집행_김포대건축" xfId="2087"/>
    <cellStyle name="_적격 _Arch_집행_유화빌딩집행_김포대건축_김포대학토목공사(최종)" xfId="2088"/>
    <cellStyle name="_적격 _Arch_집행_유화집행" xfId="2089"/>
    <cellStyle name="_적격 _Arch_집행_유화집행_김포대건축" xfId="2090"/>
    <cellStyle name="_적격 _Arch_집행_유화집행_김포대건축_김포대학토목공사(최종)" xfId="2091"/>
    <cellStyle name="_적격 _Arch_태평건축집행" xfId="2092"/>
    <cellStyle name="_적격 _Arch_태평건축집행_김포대건축" xfId="2093"/>
    <cellStyle name="_적격 _Arch_태평건축집행_김포대건축_김포대학토목공사(최종)" xfId="2094"/>
    <cellStyle name="_적격 _Arch_태평건축집행_미,조,타" xfId="2095"/>
    <cellStyle name="_적격 _Arch_태평건축집행_미,조,타_김포대건축" xfId="2096"/>
    <cellStyle name="_적격 _Arch_태평건축집행_미,조,타_김포대건축_김포대학토목공사(최종)" xfId="2097"/>
    <cellStyle name="_적격 _Arch_태평건축집행_유화빌딩집행" xfId="2098"/>
    <cellStyle name="_적격 _Arch_태평건축집행_유화빌딩집행_김포대건축" xfId="2099"/>
    <cellStyle name="_적격 _Arch_태평건축집행_유화빌딩집행_김포대건축_김포대학토목공사(최종)" xfId="2100"/>
    <cellStyle name="_적격 _Arch_태평건축집행_유화집행" xfId="2101"/>
    <cellStyle name="_적격 _Arch_태평건축집행_유화집행_김포대건축" xfId="2102"/>
    <cellStyle name="_적격 _Arch_태평건축집행_유화집행_김포대건축_김포대학토목공사(최종)" xfId="2103"/>
    <cellStyle name="_적격 _Arch_태평도급-" xfId="2104"/>
    <cellStyle name="_적격 _Arch_태평도급-_김포대건축" xfId="2105"/>
    <cellStyle name="_적격 _Arch_태평도급-_김포대건축_김포대학토목공사(최종)" xfId="2106"/>
    <cellStyle name="_적격 _Arch_태평도급-_미,조,타" xfId="2107"/>
    <cellStyle name="_적격 _Arch_태평도급-_미,조,타_김포대건축" xfId="2108"/>
    <cellStyle name="_적격 _Arch_태평도급-_미,조,타_김포대건축_김포대학토목공사(최종)" xfId="2109"/>
    <cellStyle name="_적격 _Arch_태평도급-_유화빌딩집행" xfId="2110"/>
    <cellStyle name="_적격 _Arch_태평도급-_유화빌딩집행_김포대건축" xfId="2111"/>
    <cellStyle name="_적격 _Arch_태평도급-_유화빌딩집행_김포대건축_김포대학토목공사(최종)" xfId="2112"/>
    <cellStyle name="_적격 _Arch_태평도급-_유화집행" xfId="2113"/>
    <cellStyle name="_적격 _Arch_태평도급-_유화집행_김포대건축" xfId="2114"/>
    <cellStyle name="_적격 _Arch_태평도급-_유화집행_김포대건축_김포대학토목공사(최종)" xfId="2115"/>
    <cellStyle name="_적격 _ARCH-FINAL" xfId="2116"/>
    <cellStyle name="_적격 _ARCH-FINAL_김포대건축" xfId="2117"/>
    <cellStyle name="_적격 _ARCH-FINAL_김포대건축_김포대학토목공사(최종)" xfId="2118"/>
    <cellStyle name="_적격 _ARCH-FINAL_미,조,타" xfId="2119"/>
    <cellStyle name="_적격 _ARCH-FINAL_미,조,타_김포대건축" xfId="2120"/>
    <cellStyle name="_적격 _ARCH-FINAL_미,조,타_김포대건축_김포대학토목공사(최종)" xfId="2121"/>
    <cellStyle name="_적격 _ARCH-FINAL_유화빌딩집행" xfId="2122"/>
    <cellStyle name="_적격 _ARCH-FINAL_유화빌딩집행_김포대건축" xfId="2123"/>
    <cellStyle name="_적격 _ARCH-FINAL_유화빌딩집행_김포대건축_김포대학토목공사(최종)" xfId="2124"/>
    <cellStyle name="_적격 _ARCH-FINAL_유화집행" xfId="2125"/>
    <cellStyle name="_적격 _ARCH-FINAL_유화집행_김포대건축" xfId="2126"/>
    <cellStyle name="_적격 _ARCH-FINAL_유화집행_김포대건축_김포대학토목공사(최종)" xfId="2127"/>
    <cellStyle name="_적격 _ARCH-FINAL_집행-2차" xfId="2128"/>
    <cellStyle name="_적격 _ARCH-FINAL_집행-2차_김포대건축" xfId="2129"/>
    <cellStyle name="_적격 _ARCH-FINAL_집행-2차_김포대건축_김포대학토목공사(최종)" xfId="2130"/>
    <cellStyle name="_적격 _ARCH-FINAL_집행-2차_미,조,타" xfId="2131"/>
    <cellStyle name="_적격 _ARCH-FINAL_집행-2차_미,조,타_김포대건축" xfId="2132"/>
    <cellStyle name="_적격 _ARCH-FINAL_집행-2차_미,조,타_김포대건축_김포대학토목공사(최종)" xfId="2133"/>
    <cellStyle name="_적격 _ARCH-FINAL_집행-2차_유화빌딩집행" xfId="2134"/>
    <cellStyle name="_적격 _ARCH-FINAL_집행-2차_유화빌딩집행_김포대건축" xfId="2135"/>
    <cellStyle name="_적격 _ARCH-FINAL_집행-2차_유화빌딩집행_김포대건축_김포대학토목공사(최종)" xfId="2136"/>
    <cellStyle name="_적격 _ARCH-FINAL_집행-2차_유화집행" xfId="2137"/>
    <cellStyle name="_적격 _ARCH-FINAL_집행-2차_유화집행_김포대건축" xfId="2138"/>
    <cellStyle name="_적격 _ARCH-FINAL_집행-2차_유화집행_김포대건축_김포대학토목공사(최종)" xfId="2139"/>
    <cellStyle name="_적격 _ARCH-FINAL_집행예산-2" xfId="2140"/>
    <cellStyle name="_적격 _ARCH-FINAL_집행예산-2_김포대건축" xfId="2141"/>
    <cellStyle name="_적격 _ARCH-FINAL_집행예산-2_김포대건축_김포대학토목공사(최종)" xfId="2142"/>
    <cellStyle name="_적격 _ARCH-FINAL_집행예산-2_미,조,타" xfId="2143"/>
    <cellStyle name="_적격 _ARCH-FINAL_집행예산-2_미,조,타_김포대건축" xfId="2144"/>
    <cellStyle name="_적격 _ARCH-FINAL_집행예산-2_미,조,타_김포대건축_김포대학토목공사(최종)" xfId="2145"/>
    <cellStyle name="_적격 _ARCH-FINAL_집행예산-2_유화빌딩집행" xfId="2146"/>
    <cellStyle name="_적격 _ARCH-FINAL_집행예산-2_유화빌딩집행_김포대건축" xfId="2147"/>
    <cellStyle name="_적격 _ARCH-FINAL_집행예산-2_유화빌딩집행_김포대건축_김포대학토목공사(최종)" xfId="2148"/>
    <cellStyle name="_적격 _ARCH-FINAL_집행예산-2_유화집행" xfId="2149"/>
    <cellStyle name="_적격 _ARCH-FINAL_집행예산-2_유화집행_김포대건축" xfId="2150"/>
    <cellStyle name="_적격 _ARCH-FINAL_집행예산-2_유화집행_김포대건축_김포대학토목공사(최종)" xfId="2151"/>
    <cellStyle name="_적격 _Arch-단가입력" xfId="2152"/>
    <cellStyle name="_적격 _Arch-단가입력_건축내역" xfId="2153"/>
    <cellStyle name="_적격 _Arch-단가입력_건축내역_김포대건축" xfId="2154"/>
    <cellStyle name="_적격 _Arch-단가입력_건축내역_김포대건축_김포대학토목공사(최종)" xfId="2155"/>
    <cellStyle name="_적격 _Arch-단가입력_건축내역_미,조,타" xfId="2156"/>
    <cellStyle name="_적격 _Arch-단가입력_건축내역_미,조,타_김포대건축" xfId="2157"/>
    <cellStyle name="_적격 _Arch-단가입력_건축내역_미,조,타_김포대건축_김포대학토목공사(최종)" xfId="2158"/>
    <cellStyle name="_적격 _Arch-단가입력_건축내역_유화빌딩집행" xfId="2159"/>
    <cellStyle name="_적격 _Arch-단가입력_건축내역_유화빌딩집행_김포대건축" xfId="2160"/>
    <cellStyle name="_적격 _Arch-단가입력_건축내역_유화빌딩집행_김포대건축_김포대학토목공사(최종)" xfId="2161"/>
    <cellStyle name="_적격 _Arch-단가입력_건축내역_유화집행" xfId="2162"/>
    <cellStyle name="_적격 _Arch-단가입력_건축내역_유화집행_김포대건축" xfId="2163"/>
    <cellStyle name="_적격 _Arch-단가입력_건축내역_유화집행_김포대건축_김포대학토목공사(최종)" xfId="2164"/>
    <cellStyle name="_적격 _Arch-단가입력_경기도지방공무원교육원청사(개산견적-총괄,간접비)" xfId="2165"/>
    <cellStyle name="_적격 _Arch-단가입력_경기도지방공무원교육원청사(개산견적-총괄,간접비)_김포대학토목공사(최종)" xfId="2166"/>
    <cellStyle name="_적격 _Arch-단가입력_김포대건축" xfId="2167"/>
    <cellStyle name="_적격 _Arch-단가입력_김포대건축_김포대학토목공사(최종)" xfId="2168"/>
    <cellStyle name="_적격 _Arch-단가입력_미,조,타" xfId="2169"/>
    <cellStyle name="_적격 _Arch-단가입력_미,조,타_김포대건축" xfId="2170"/>
    <cellStyle name="_적격 _Arch-단가입력_미,조,타_김포대건축_김포대학토목공사(최종)" xfId="2171"/>
    <cellStyle name="_적격 _Arch-단가입력_유화빌딩집행" xfId="2172"/>
    <cellStyle name="_적격 _Arch-단가입력_유화빌딩집행_김포대건축" xfId="2173"/>
    <cellStyle name="_적격 _Arch-단가입력_유화빌딩집행_김포대건축_김포대학토목공사(최종)" xfId="2174"/>
    <cellStyle name="_적격 _Arch-단가입력_유화집행" xfId="2175"/>
    <cellStyle name="_적격 _Arch-단가입력_유화집행_김포대건축" xfId="2176"/>
    <cellStyle name="_적격 _Arch-단가입력_유화집행_김포대건축_김포대학토목공사(최종)" xfId="2177"/>
    <cellStyle name="_적격 _Arch-단가입력_집행" xfId="2178"/>
    <cellStyle name="_적격 _Arch-단가입력_집행_김포대건축" xfId="2179"/>
    <cellStyle name="_적격 _Arch-단가입력_집행_김포대건축_김포대학토목공사(최종)" xfId="2180"/>
    <cellStyle name="_적격 _Arch-단가입력_집행_미,조,타" xfId="2181"/>
    <cellStyle name="_적격 _Arch-단가입력_집행_미,조,타_김포대건축" xfId="2182"/>
    <cellStyle name="_적격 _Arch-단가입력_집행_미,조,타_김포대건축_김포대학토목공사(최종)" xfId="2183"/>
    <cellStyle name="_적격 _Arch-단가입력_집행_유화빌딩집행" xfId="2184"/>
    <cellStyle name="_적격 _Arch-단가입력_집행_유화빌딩집행_김포대건축" xfId="2185"/>
    <cellStyle name="_적격 _Arch-단가입력_집행_유화빌딩집행_김포대건축_김포대학토목공사(최종)" xfId="2186"/>
    <cellStyle name="_적격 _Arch-단가입력_집행_유화집행" xfId="2187"/>
    <cellStyle name="_적격 _Arch-단가입력_집행_유화집행_김포대건축" xfId="2188"/>
    <cellStyle name="_적격 _Arch-단가입력_집행_유화집행_김포대건축_김포대학토목공사(최종)" xfId="2189"/>
    <cellStyle name="_적격 _Arch-단가입력_집행-2차" xfId="2190"/>
    <cellStyle name="_적격 _Arch-단가입력_집행-2차_김포대건축" xfId="2191"/>
    <cellStyle name="_적격 _Arch-단가입력_집행-2차_김포대건축_김포대학토목공사(최종)" xfId="2192"/>
    <cellStyle name="_적격 _Arch-단가입력_집행-2차_미,조,타" xfId="2193"/>
    <cellStyle name="_적격 _Arch-단가입력_집행-2차_미,조,타_김포대건축" xfId="2194"/>
    <cellStyle name="_적격 _Arch-단가입력_집행-2차_미,조,타_김포대건축_김포대학토목공사(최종)" xfId="2195"/>
    <cellStyle name="_적격 _Arch-단가입력_집행-2차_유화빌딩집행" xfId="2196"/>
    <cellStyle name="_적격 _Arch-단가입력_집행-2차_유화빌딩집행_김포대건축" xfId="2197"/>
    <cellStyle name="_적격 _Arch-단가입력_집행-2차_유화빌딩집행_김포대건축_김포대학토목공사(최종)" xfId="2198"/>
    <cellStyle name="_적격 _Arch-단가입력_집행-2차_유화집행" xfId="2199"/>
    <cellStyle name="_적격 _Arch-단가입력_집행-2차_유화집행_김포대건축" xfId="2200"/>
    <cellStyle name="_적격 _Arch-단가입력_집행-2차_유화집행_김포대건축_김포대학토목공사(최종)" xfId="2201"/>
    <cellStyle name="_적격 _Arch-단가입력_집행예산-2" xfId="2202"/>
    <cellStyle name="_적격 _Arch-단가입력_집행예산-2_김포대건축" xfId="2203"/>
    <cellStyle name="_적격 _Arch-단가입력_집행예산-2_김포대건축_김포대학토목공사(최종)" xfId="2204"/>
    <cellStyle name="_적격 _Arch-단가입력_집행예산-2_미,조,타" xfId="2205"/>
    <cellStyle name="_적격 _Arch-단가입력_집행예산-2_미,조,타_김포대건축" xfId="2206"/>
    <cellStyle name="_적격 _Arch-단가입력_집행예산-2_미,조,타_김포대건축_김포대학토목공사(최종)" xfId="2207"/>
    <cellStyle name="_적격 _Arch-단가입력_집행예산-2_유화빌딩집행" xfId="2208"/>
    <cellStyle name="_적격 _Arch-단가입력_집행예산-2_유화빌딩집행_김포대건축" xfId="2209"/>
    <cellStyle name="_적격 _Arch-단가입력_집행예산-2_유화빌딩집행_김포대건축_김포대학토목공사(최종)" xfId="2210"/>
    <cellStyle name="_적격 _Arch-단가입력_집행예산-2_유화집행" xfId="2211"/>
    <cellStyle name="_적격 _Arch-단가입력_집행예산-2_유화집행_김포대건축" xfId="2212"/>
    <cellStyle name="_적격 _Arch-단가입력_집행예산-2_유화집행_김포대건축_김포대학토목공사(최종)" xfId="2213"/>
    <cellStyle name="_적격 _Arch-단가입력_태평건축집행" xfId="2214"/>
    <cellStyle name="_적격 _Arch-단가입력_태평건축집행_김포대건축" xfId="2215"/>
    <cellStyle name="_적격 _Arch-단가입력_태평건축집행_김포대건축_김포대학토목공사(최종)" xfId="2216"/>
    <cellStyle name="_적격 _Arch-단가입력_태평건축집행_미,조,타" xfId="2217"/>
    <cellStyle name="_적격 _Arch-단가입력_태평건축집행_미,조,타_김포대건축" xfId="2218"/>
    <cellStyle name="_적격 _Arch-단가입력_태평건축집행_미,조,타_김포대건축_김포대학토목공사(최종)" xfId="2219"/>
    <cellStyle name="_적격 _Arch-단가입력_태평건축집행_유화빌딩집행" xfId="2220"/>
    <cellStyle name="_적격 _Arch-단가입력_태평건축집행_유화빌딩집행_김포대건축" xfId="2221"/>
    <cellStyle name="_적격 _Arch-단가입력_태평건축집행_유화빌딩집행_김포대건축_김포대학토목공사(최종)" xfId="2222"/>
    <cellStyle name="_적격 _Arch-단가입력_태평건축집행_유화집행" xfId="2223"/>
    <cellStyle name="_적격 _Arch-단가입력_태평건축집행_유화집행_김포대건축" xfId="2224"/>
    <cellStyle name="_적격 _Arch-단가입력_태평건축집행_유화집행_김포대건축_김포대학토목공사(최종)" xfId="2225"/>
    <cellStyle name="_적격 _Arch-단가입력_태평도급-" xfId="2226"/>
    <cellStyle name="_적격 _Arch-단가입력_태평도급-_김포대건축" xfId="2227"/>
    <cellStyle name="_적격 _Arch-단가입력_태평도급-_김포대건축_김포대학토목공사(최종)" xfId="2228"/>
    <cellStyle name="_적격 _Arch-단가입력_태평도급-_미,조,타" xfId="2229"/>
    <cellStyle name="_적격 _Arch-단가입력_태평도급-_미,조,타_김포대건축" xfId="2230"/>
    <cellStyle name="_적격 _Arch-단가입력_태평도급-_미,조,타_김포대건축_김포대학토목공사(최종)" xfId="2231"/>
    <cellStyle name="_적격 _Arch-단가입력_태평도급-_유화빌딩집행" xfId="2232"/>
    <cellStyle name="_적격 _Arch-단가입력_태평도급-_유화빌딩집행_김포대건축" xfId="2233"/>
    <cellStyle name="_적격 _Arch-단가입력_태평도급-_유화빌딩집행_김포대건축_김포대학토목공사(최종)" xfId="2234"/>
    <cellStyle name="_적격 _Arch-단가입력_태평도급-_유화집행" xfId="2235"/>
    <cellStyle name="_적격 _Arch-단가입력_태평도급-_유화집행_김포대건축" xfId="2236"/>
    <cellStyle name="_적격 _Arch-단가입력_태평도급-_유화집행_김포대건축_김포대학토목공사(최종)" xfId="2237"/>
    <cellStyle name="_적격 _건축내역" xfId="2238"/>
    <cellStyle name="_적격 _건축내역_김포대건축" xfId="2239"/>
    <cellStyle name="_적격 _건축내역_김포대건축_김포대학토목공사(최종)" xfId="2240"/>
    <cellStyle name="_적격 _건축내역_미,조,타" xfId="2241"/>
    <cellStyle name="_적격 _건축내역_미,조,타_김포대건축" xfId="2242"/>
    <cellStyle name="_적격 _건축내역_미,조,타_김포대건축_김포대학토목공사(최종)" xfId="2243"/>
    <cellStyle name="_적격 _건축내역_유화빌딩집행" xfId="2244"/>
    <cellStyle name="_적격 _건축내역_유화빌딩집행_김포대건축" xfId="2245"/>
    <cellStyle name="_적격 _건축내역_유화빌딩집행_김포대건축_김포대학토목공사(최종)" xfId="2246"/>
    <cellStyle name="_적격 _건축내역_유화집행" xfId="2247"/>
    <cellStyle name="_적격 _건축내역_유화집행_김포대건축" xfId="2248"/>
    <cellStyle name="_적격 _건축내역_유화집행_김포대건축_김포대학토목공사(최종)" xfId="2249"/>
    <cellStyle name="_적격 _건축집행" xfId="2250"/>
    <cellStyle name="_적격 _건축집행_건축내역" xfId="2251"/>
    <cellStyle name="_적격 _건축집행_건축내역_김포대건축" xfId="2252"/>
    <cellStyle name="_적격 _건축집행_건축내역_김포대건축_김포대학토목공사(최종)" xfId="2253"/>
    <cellStyle name="_적격 _건축집행_건축내역_미,조,타" xfId="2254"/>
    <cellStyle name="_적격 _건축집행_건축내역_미,조,타_김포대건축" xfId="2255"/>
    <cellStyle name="_적격 _건축집행_건축내역_미,조,타_김포대건축_김포대학토목공사(최종)" xfId="2256"/>
    <cellStyle name="_적격 _건축집행_건축내역_유화빌딩집행" xfId="2257"/>
    <cellStyle name="_적격 _건축집행_건축내역_유화빌딩집행_김포대건축" xfId="2258"/>
    <cellStyle name="_적격 _건축집행_건축내역_유화빌딩집행_김포대건축_김포대학토목공사(최종)" xfId="2259"/>
    <cellStyle name="_적격 _건축집행_건축내역_유화집행" xfId="2260"/>
    <cellStyle name="_적격 _건축집행_건축내역_유화집행_김포대건축" xfId="2261"/>
    <cellStyle name="_적격 _건축집행_건축내역_유화집행_김포대건축_김포대학토목공사(최종)" xfId="2262"/>
    <cellStyle name="_적격 _건축집행_경기도지방공무원교육원청사(개산견적-총괄,간접비)" xfId="2263"/>
    <cellStyle name="_적격 _건축집행_경기도지방공무원교육원청사(개산견적-총괄,간접비)_김포대학토목공사(최종)" xfId="2264"/>
    <cellStyle name="_적격 _건축집행_김포대건축" xfId="2265"/>
    <cellStyle name="_적격 _건축집행_김포대건축_김포대학토목공사(최종)" xfId="2266"/>
    <cellStyle name="_적격 _건축집행_미,조,타" xfId="2267"/>
    <cellStyle name="_적격 _건축집행_미,조,타_김포대건축" xfId="2268"/>
    <cellStyle name="_적격 _건축집행_미,조,타_김포대건축_김포대학토목공사(최종)" xfId="2269"/>
    <cellStyle name="_적격 _건축집행_유화빌딩집행" xfId="2270"/>
    <cellStyle name="_적격 _건축집행_유화빌딩집행_김포대건축" xfId="2271"/>
    <cellStyle name="_적격 _건축집행_유화빌딩집행_김포대건축_김포대학토목공사(최종)" xfId="2272"/>
    <cellStyle name="_적격 _건축집행_유화집행" xfId="2273"/>
    <cellStyle name="_적격 _건축집행_유화집행_김포대건축" xfId="2274"/>
    <cellStyle name="_적격 _건축집행_유화집행_김포대건축_김포대학토목공사(최종)" xfId="2275"/>
    <cellStyle name="_적격 _건축집행_집행" xfId="2276"/>
    <cellStyle name="_적격 _건축집행_집행_김포대건축" xfId="2277"/>
    <cellStyle name="_적격 _건축집행_집행_김포대건축_김포대학토목공사(최종)" xfId="2278"/>
    <cellStyle name="_적격 _건축집행_집행_미,조,타" xfId="2279"/>
    <cellStyle name="_적격 _건축집행_집행_미,조,타_김포대건축" xfId="2280"/>
    <cellStyle name="_적격 _건축집행_집행_미,조,타_김포대건축_김포대학토목공사(최종)" xfId="2281"/>
    <cellStyle name="_적격 _건축집행_집행_유화빌딩집행" xfId="2282"/>
    <cellStyle name="_적격 _건축집행_집행_유화빌딩집행_김포대건축" xfId="2283"/>
    <cellStyle name="_적격 _건축집행_집행_유화빌딩집행_김포대건축_김포대학토목공사(최종)" xfId="2284"/>
    <cellStyle name="_적격 _건축집행_집행_유화집행" xfId="2285"/>
    <cellStyle name="_적격 _건축집행_집행_유화집행_김포대건축" xfId="2286"/>
    <cellStyle name="_적격 _건축집행_집행_유화집행_김포대건축_김포대학토목공사(최종)" xfId="2287"/>
    <cellStyle name="_적격 _건축집행_태평건축집행" xfId="2288"/>
    <cellStyle name="_적격 _건축집행_태평건축집행_김포대건축" xfId="2289"/>
    <cellStyle name="_적격 _건축집행_태평건축집행_김포대건축_김포대학토목공사(최종)" xfId="2290"/>
    <cellStyle name="_적격 _건축집행_태평건축집행_미,조,타" xfId="2291"/>
    <cellStyle name="_적격 _건축집행_태평건축집행_미,조,타_김포대건축" xfId="2292"/>
    <cellStyle name="_적격 _건축집행_태평건축집행_미,조,타_김포대건축_김포대학토목공사(최종)" xfId="2293"/>
    <cellStyle name="_적격 _건축집행_태평건축집행_유화빌딩집행" xfId="2294"/>
    <cellStyle name="_적격 _건축집행_태평건축집행_유화빌딩집행_김포대건축" xfId="2295"/>
    <cellStyle name="_적격 _건축집행_태평건축집행_유화빌딩집행_김포대건축_김포대학토목공사(최종)" xfId="2296"/>
    <cellStyle name="_적격 _건축집행_태평건축집행_유화집행" xfId="2297"/>
    <cellStyle name="_적격 _건축집행_태평건축집행_유화집행_김포대건축" xfId="2298"/>
    <cellStyle name="_적격 _건축집행_태평건축집행_유화집행_김포대건축_김포대학토목공사(최종)" xfId="2299"/>
    <cellStyle name="_적격 _건축집행_태평도급-" xfId="2300"/>
    <cellStyle name="_적격 _건축집행_태평도급-_김포대건축" xfId="2301"/>
    <cellStyle name="_적격 _건축집행_태평도급-_김포대건축_김포대학토목공사(최종)" xfId="2302"/>
    <cellStyle name="_적격 _건축집행_태평도급-_미,조,타" xfId="2303"/>
    <cellStyle name="_적격 _건축집행_태평도급-_미,조,타_김포대건축" xfId="2304"/>
    <cellStyle name="_적격 _건축집행_태평도급-_미,조,타_김포대건축_김포대학토목공사(최종)" xfId="2305"/>
    <cellStyle name="_적격 _건축집행_태평도급-_유화빌딩집행" xfId="2306"/>
    <cellStyle name="_적격 _건축집행_태평도급-_유화빌딩집행_김포대건축" xfId="2307"/>
    <cellStyle name="_적격 _건축집행_태평도급-_유화빌딩집행_김포대건축_김포대학토목공사(최종)" xfId="2308"/>
    <cellStyle name="_적격 _건축집행_태평도급-_유화집행" xfId="2309"/>
    <cellStyle name="_적격 _건축집행_태평도급-_유화집행_김포대건축" xfId="2310"/>
    <cellStyle name="_적격 _건축집행_태평도급-_유화집행_김포대건축_김포대학토목공사(최종)" xfId="2311"/>
    <cellStyle name="_적격 _경기도지방공무원교육원청사(개산견적-총괄,간접비)" xfId="2312"/>
    <cellStyle name="_적격 _경기도지방공무원교육원청사(개산견적-총괄,간접비)_김포대학토목공사(최종)" xfId="2313"/>
    <cellStyle name="_적격 _김포대건축" xfId="2314"/>
    <cellStyle name="_적격 _김포대건축_김포대학토목공사(최종)" xfId="2315"/>
    <cellStyle name="_적격 _미,조,타" xfId="2316"/>
    <cellStyle name="_적격 _미,조,타_김포대건축" xfId="2317"/>
    <cellStyle name="_적격 _미,조,타_김포대건축_김포대학토목공사(최종)" xfId="2318"/>
    <cellStyle name="_적격 _유화빌딩집행" xfId="2319"/>
    <cellStyle name="_적격 _유화빌딩집행_김포대건축" xfId="2320"/>
    <cellStyle name="_적격 _유화빌딩집행_김포대건축_김포대학토목공사(최종)" xfId="2321"/>
    <cellStyle name="_적격 _유화집행" xfId="2322"/>
    <cellStyle name="_적격 _유화집행_김포대건축" xfId="2323"/>
    <cellStyle name="_적격 _유화집행_김포대건축_김포대학토목공사(최종)" xfId="2324"/>
    <cellStyle name="_적격 _적십집행" xfId="2325"/>
    <cellStyle name="_적격 _적십집행_건축내역" xfId="2326"/>
    <cellStyle name="_적격 _적십집행_건축내역_김포대건축" xfId="2327"/>
    <cellStyle name="_적격 _적십집행_건축내역_김포대건축_김포대학토목공사(최종)" xfId="2328"/>
    <cellStyle name="_적격 _적십집행_건축내역_미,조,타" xfId="2329"/>
    <cellStyle name="_적격 _적십집행_건축내역_미,조,타_김포대건축" xfId="2330"/>
    <cellStyle name="_적격 _적십집행_건축내역_미,조,타_김포대건축_김포대학토목공사(최종)" xfId="2331"/>
    <cellStyle name="_적격 _적십집행_건축내역_유화빌딩집행" xfId="2332"/>
    <cellStyle name="_적격 _적십집행_건축내역_유화빌딩집행_김포대건축" xfId="2333"/>
    <cellStyle name="_적격 _적십집행_건축내역_유화빌딩집행_김포대건축_김포대학토목공사(최종)" xfId="2334"/>
    <cellStyle name="_적격 _적십집행_건축내역_유화집행" xfId="2335"/>
    <cellStyle name="_적격 _적십집행_건축내역_유화집행_김포대건축" xfId="2336"/>
    <cellStyle name="_적격 _적십집행_건축내역_유화집행_김포대건축_김포대학토목공사(최종)" xfId="2337"/>
    <cellStyle name="_적격 _적십집행_경기도지방공무원교육원청사(개산견적-총괄,간접비)" xfId="2338"/>
    <cellStyle name="_적격 _적십집행_경기도지방공무원교육원청사(개산견적-총괄,간접비)_김포대학토목공사(최종)" xfId="2339"/>
    <cellStyle name="_적격 _적십집행_김포대건축" xfId="2340"/>
    <cellStyle name="_적격 _적십집행_김포대건축_김포대학토목공사(최종)" xfId="2341"/>
    <cellStyle name="_적격 _적십집행_미,조,타" xfId="2342"/>
    <cellStyle name="_적격 _적십집행_미,조,타_김포대건축" xfId="2343"/>
    <cellStyle name="_적격 _적십집행_미,조,타_김포대건축_김포대학토목공사(최종)" xfId="2344"/>
    <cellStyle name="_적격 _적십집행_유화빌딩집행" xfId="2345"/>
    <cellStyle name="_적격 _적십집행_유화빌딩집행_김포대건축" xfId="2346"/>
    <cellStyle name="_적격 _적십집행_유화빌딩집행_김포대건축_김포대학토목공사(최종)" xfId="2347"/>
    <cellStyle name="_적격 _적십집행_유화집행" xfId="2348"/>
    <cellStyle name="_적격 _적십집행_유화집행_김포대건축" xfId="2349"/>
    <cellStyle name="_적격 _적십집행_유화집행_김포대건축_김포대학토목공사(최종)" xfId="2350"/>
    <cellStyle name="_적격 _적십집행_집행" xfId="2351"/>
    <cellStyle name="_적격 _적십집행_집행_김포대건축" xfId="2352"/>
    <cellStyle name="_적격 _적십집행_집행_김포대건축_김포대학토목공사(최종)" xfId="2353"/>
    <cellStyle name="_적격 _적십집행_집행_미,조,타" xfId="2354"/>
    <cellStyle name="_적격 _적십집행_집행_미,조,타_김포대건축" xfId="2355"/>
    <cellStyle name="_적격 _적십집행_집행_미,조,타_김포대건축_김포대학토목공사(최종)" xfId="2356"/>
    <cellStyle name="_적격 _적십집행_집행_유화빌딩집행" xfId="2357"/>
    <cellStyle name="_적격 _적십집행_집행_유화빌딩집행_김포대건축" xfId="2358"/>
    <cellStyle name="_적격 _적십집행_집행_유화빌딩집행_김포대건축_김포대학토목공사(최종)" xfId="2359"/>
    <cellStyle name="_적격 _적십집행_집행_유화집행" xfId="2360"/>
    <cellStyle name="_적격 _적십집행_집행_유화집행_김포대건축" xfId="2361"/>
    <cellStyle name="_적격 _적십집행_집행_유화집행_김포대건축_김포대학토목공사(최종)" xfId="2362"/>
    <cellStyle name="_적격 _적십집행_태평건축집행" xfId="2363"/>
    <cellStyle name="_적격 _적십집행_태평건축집행_김포대건축" xfId="2364"/>
    <cellStyle name="_적격 _적십집행_태평건축집행_김포대건축_김포대학토목공사(최종)" xfId="2365"/>
    <cellStyle name="_적격 _적십집행_태평건축집행_미,조,타" xfId="2366"/>
    <cellStyle name="_적격 _적십집행_태평건축집행_미,조,타_김포대건축" xfId="2367"/>
    <cellStyle name="_적격 _적십집행_태평건축집행_미,조,타_김포대건축_김포대학토목공사(최종)" xfId="2368"/>
    <cellStyle name="_적격 _적십집행_태평건축집행_유화빌딩집행" xfId="2369"/>
    <cellStyle name="_적격 _적십집행_태평건축집행_유화빌딩집행_김포대건축" xfId="2370"/>
    <cellStyle name="_적격 _적십집행_태평건축집행_유화빌딩집행_김포대건축_김포대학토목공사(최종)" xfId="2371"/>
    <cellStyle name="_적격 _적십집행_태평건축집행_유화집행" xfId="2372"/>
    <cellStyle name="_적격 _적십집행_태평건축집행_유화집행_김포대건축" xfId="2373"/>
    <cellStyle name="_적격 _적십집행_태평건축집행_유화집행_김포대건축_김포대학토목공사(최종)" xfId="2374"/>
    <cellStyle name="_적격 _적십집행_태평도급-" xfId="2375"/>
    <cellStyle name="_적격 _적십집행_태평도급-_김포대건축" xfId="2376"/>
    <cellStyle name="_적격 _적십집행_태평도급-_김포대건축_김포대학토목공사(최종)" xfId="2377"/>
    <cellStyle name="_적격 _적십집행_태평도급-_미,조,타" xfId="2378"/>
    <cellStyle name="_적격 _적십집행_태평도급-_미,조,타_김포대건축" xfId="2379"/>
    <cellStyle name="_적격 _적십집행_태평도급-_미,조,타_김포대건축_김포대학토목공사(최종)" xfId="2380"/>
    <cellStyle name="_적격 _적십집행_태평도급-_유화빌딩집행" xfId="2381"/>
    <cellStyle name="_적격 _적십집행_태평도급-_유화빌딩집행_김포대건축" xfId="2382"/>
    <cellStyle name="_적격 _적십집행_태평도급-_유화빌딩집행_김포대건축_김포대학토목공사(최종)" xfId="2383"/>
    <cellStyle name="_적격 _적십집행_태평도급-_유화집행" xfId="2384"/>
    <cellStyle name="_적격 _적십집행_태평도급-_유화집행_김포대건축" xfId="2385"/>
    <cellStyle name="_적격 _적십집행_태평도급-_유화집행_김포대건축_김포대학토목공사(최종)" xfId="2386"/>
    <cellStyle name="_적격 _집행" xfId="2387"/>
    <cellStyle name="_적격 _집행_김포대건축" xfId="2388"/>
    <cellStyle name="_적격 _집행_김포대건축_김포대학토목공사(최종)" xfId="2389"/>
    <cellStyle name="_적격 _집행_미,조,타" xfId="2390"/>
    <cellStyle name="_적격 _집행_미,조,타_김포대건축" xfId="2391"/>
    <cellStyle name="_적격 _집행_미,조,타_김포대건축_김포대학토목공사(최종)" xfId="2392"/>
    <cellStyle name="_적격 _집행_유화빌딩집행" xfId="2393"/>
    <cellStyle name="_적격 _집행_유화빌딩집행_김포대건축" xfId="2394"/>
    <cellStyle name="_적격 _집행_유화빌딩집행_김포대건축_김포대학토목공사(최종)" xfId="2395"/>
    <cellStyle name="_적격 _집행_유화집행" xfId="2396"/>
    <cellStyle name="_적격 _집행_유화집행_김포대건축" xfId="2397"/>
    <cellStyle name="_적격 _집행_유화집행_김포대건축_김포대학토목공사(최종)" xfId="2398"/>
    <cellStyle name="_적격 _집행2" xfId="2399"/>
    <cellStyle name="_적격 _집행2_건축내역" xfId="2400"/>
    <cellStyle name="_적격 _집행2_건축내역_김포대건축" xfId="2401"/>
    <cellStyle name="_적격 _집행2_건축내역_김포대건축_김포대학토목공사(최종)" xfId="2402"/>
    <cellStyle name="_적격 _집행2_건축내역_미,조,타" xfId="2403"/>
    <cellStyle name="_적격 _집행2_건축내역_미,조,타_김포대건축" xfId="2404"/>
    <cellStyle name="_적격 _집행2_건축내역_미,조,타_김포대건축_김포대학토목공사(최종)" xfId="2405"/>
    <cellStyle name="_적격 _집행2_건축내역_유화빌딩집행" xfId="2406"/>
    <cellStyle name="_적격 _집행2_건축내역_유화빌딩집행_김포대건축" xfId="2407"/>
    <cellStyle name="_적격 _집행2_건축내역_유화빌딩집행_김포대건축_김포대학토목공사(최종)" xfId="2408"/>
    <cellStyle name="_적격 _집행2_건축내역_유화집행" xfId="2409"/>
    <cellStyle name="_적격 _집행2_건축내역_유화집행_김포대건축" xfId="2410"/>
    <cellStyle name="_적격 _집행2_건축내역_유화집행_김포대건축_김포대학토목공사(최종)" xfId="2411"/>
    <cellStyle name="_적격 _집행2_경기도지방공무원교육원청사(개산견적-총괄,간접비)" xfId="2412"/>
    <cellStyle name="_적격 _집행2_경기도지방공무원교육원청사(개산견적-총괄,간접비)_김포대학토목공사(최종)" xfId="2413"/>
    <cellStyle name="_적격 _집행2_김포대건축" xfId="2414"/>
    <cellStyle name="_적격 _집행2_김포대건축_김포대학토목공사(최종)" xfId="2415"/>
    <cellStyle name="_적격 _집행2_미,조,타" xfId="2416"/>
    <cellStyle name="_적격 _집행2_미,조,타_김포대건축" xfId="2417"/>
    <cellStyle name="_적격 _집행2_미,조,타_김포대건축_김포대학토목공사(최종)" xfId="2418"/>
    <cellStyle name="_적격 _집행2_유화빌딩집행" xfId="2419"/>
    <cellStyle name="_적격 _집행2_유화빌딩집행_김포대건축" xfId="2420"/>
    <cellStyle name="_적격 _집행2_유화빌딩집행_김포대건축_김포대학토목공사(최종)" xfId="2421"/>
    <cellStyle name="_적격 _집행2_유화집행" xfId="2422"/>
    <cellStyle name="_적격 _집행2_유화집행_김포대건축" xfId="2423"/>
    <cellStyle name="_적격 _집행2_유화집행_김포대건축_김포대학토목공사(최종)" xfId="2424"/>
    <cellStyle name="_적격 _집행2_집행" xfId="2425"/>
    <cellStyle name="_적격 _집행2_집행_김포대건축" xfId="2426"/>
    <cellStyle name="_적격 _집행2_집행_김포대건축_김포대학토목공사(최종)" xfId="2427"/>
    <cellStyle name="_적격 _집행2_집행_미,조,타" xfId="2428"/>
    <cellStyle name="_적격 _집행2_집행_미,조,타_김포대건축" xfId="2429"/>
    <cellStyle name="_적격 _집행2_집행_미,조,타_김포대건축_김포대학토목공사(최종)" xfId="2430"/>
    <cellStyle name="_적격 _집행2_집행_유화빌딩집행" xfId="2431"/>
    <cellStyle name="_적격 _집행2_집행_유화빌딩집행_김포대건축" xfId="2432"/>
    <cellStyle name="_적격 _집행2_집행_유화빌딩집행_김포대건축_김포대학토목공사(최종)" xfId="2433"/>
    <cellStyle name="_적격 _집행2_집행_유화집행" xfId="2434"/>
    <cellStyle name="_적격 _집행2_집행_유화집행_김포대건축" xfId="2435"/>
    <cellStyle name="_적격 _집행2_집행_유화집행_김포대건축_김포대학토목공사(최종)" xfId="2436"/>
    <cellStyle name="_적격 _집행2_태평건축집행" xfId="2437"/>
    <cellStyle name="_적격 _집행2_태평건축집행_김포대건축" xfId="2438"/>
    <cellStyle name="_적격 _집행2_태평건축집행_김포대건축_김포대학토목공사(최종)" xfId="2439"/>
    <cellStyle name="_적격 _집행2_태평건축집행_미,조,타" xfId="2440"/>
    <cellStyle name="_적격 _집행2_태평건축집행_미,조,타_김포대건축" xfId="2441"/>
    <cellStyle name="_적격 _집행2_태평건축집행_미,조,타_김포대건축_김포대학토목공사(최종)" xfId="2442"/>
    <cellStyle name="_적격 _집행2_태평건축집행_유화빌딩집행" xfId="2443"/>
    <cellStyle name="_적격 _집행2_태평건축집행_유화빌딩집행_김포대건축" xfId="2444"/>
    <cellStyle name="_적격 _집행2_태평건축집행_유화빌딩집행_김포대건축_김포대학토목공사(최종)" xfId="2445"/>
    <cellStyle name="_적격 _집행2_태평건축집행_유화집행" xfId="2446"/>
    <cellStyle name="_적격 _집행2_태평건축집행_유화집행_김포대건축" xfId="2447"/>
    <cellStyle name="_적격 _집행2_태평건축집행_유화집행_김포대건축_김포대학토목공사(최종)" xfId="2448"/>
    <cellStyle name="_적격 _집행2_태평도급-" xfId="2449"/>
    <cellStyle name="_적격 _집행2_태평도급-_김포대건축" xfId="2450"/>
    <cellStyle name="_적격 _집행2_태평도급-_김포대건축_김포대학토목공사(최종)" xfId="2451"/>
    <cellStyle name="_적격 _집행2_태평도급-_미,조,타" xfId="2452"/>
    <cellStyle name="_적격 _집행2_태평도급-_미,조,타_김포대건축" xfId="2453"/>
    <cellStyle name="_적격 _집행2_태평도급-_미,조,타_김포대건축_김포대학토목공사(최종)" xfId="2454"/>
    <cellStyle name="_적격 _집행2_태평도급-_유화빌딩집행" xfId="2455"/>
    <cellStyle name="_적격 _집행2_태평도급-_유화빌딩집행_김포대건축" xfId="2456"/>
    <cellStyle name="_적격 _집행2_태평도급-_유화빌딩집행_김포대건축_김포대학토목공사(최종)" xfId="2457"/>
    <cellStyle name="_적격 _집행2_태평도급-_유화집행" xfId="2458"/>
    <cellStyle name="_적격 _집행2_태평도급-_유화집행_김포대건축" xfId="2459"/>
    <cellStyle name="_적격 _집행2_태평도급-_유화집행_김포대건축_김포대학토목공사(최종)" xfId="2460"/>
    <cellStyle name="_적격 _집행갑지 " xfId="2461"/>
    <cellStyle name="_적격 _집행갑지 _건축내역" xfId="2462"/>
    <cellStyle name="_적격 _집행갑지 _건축내역_김포대건축" xfId="2463"/>
    <cellStyle name="_적격 _집행갑지 _건축내역_김포대건축_김포대학토목공사(최종)" xfId="2464"/>
    <cellStyle name="_적격 _집행갑지 _건축내역_미,조,타" xfId="2465"/>
    <cellStyle name="_적격 _집행갑지 _건축내역_미,조,타_김포대건축" xfId="2466"/>
    <cellStyle name="_적격 _집행갑지 _건축내역_미,조,타_김포대건축_김포대학토목공사(최종)" xfId="2467"/>
    <cellStyle name="_적격 _집행갑지 _건축내역_유화빌딩집행" xfId="2468"/>
    <cellStyle name="_적격 _집행갑지 _건축내역_유화빌딩집행_김포대건축" xfId="2469"/>
    <cellStyle name="_적격 _집행갑지 _건축내역_유화빌딩집행_김포대건축_김포대학토목공사(최종)" xfId="2470"/>
    <cellStyle name="_적격 _집행갑지 _건축내역_유화집행" xfId="2471"/>
    <cellStyle name="_적격 _집행갑지 _건축내역_유화집행_김포대건축" xfId="2472"/>
    <cellStyle name="_적격 _집행갑지 _건축내역_유화집행_김포대건축_김포대학토목공사(최종)" xfId="2473"/>
    <cellStyle name="_적격 _집행갑지 _경기도지방공무원교육원청사(개산견적-총괄,간접비)" xfId="2474"/>
    <cellStyle name="_적격 _집행갑지 _경기도지방공무원교육원청사(개산견적-총괄,간접비)_김포대학토목공사(최종)" xfId="2475"/>
    <cellStyle name="_적격 _집행갑지 _김포대건축" xfId="2476"/>
    <cellStyle name="_적격 _집행갑지 _김포대건축_김포대학토목공사(최종)" xfId="2477"/>
    <cellStyle name="_적격 _집행갑지 _미,조,타" xfId="2478"/>
    <cellStyle name="_적격 _집행갑지 _미,조,타_김포대건축" xfId="2479"/>
    <cellStyle name="_적격 _집행갑지 _미,조,타_김포대건축_김포대학토목공사(최종)" xfId="2480"/>
    <cellStyle name="_적격 _집행갑지 _유화빌딩집행" xfId="2481"/>
    <cellStyle name="_적격 _집행갑지 _유화빌딩집행_김포대건축" xfId="2482"/>
    <cellStyle name="_적격 _집행갑지 _유화빌딩집행_김포대건축_김포대학토목공사(최종)" xfId="2483"/>
    <cellStyle name="_적격 _집행갑지 _유화집행" xfId="2484"/>
    <cellStyle name="_적격 _집행갑지 _유화집행_김포대건축" xfId="2485"/>
    <cellStyle name="_적격 _집행갑지 _유화집행_김포대건축_김포대학토목공사(최종)" xfId="2486"/>
    <cellStyle name="_적격 _집행갑지 _집행" xfId="2487"/>
    <cellStyle name="_적격 _집행갑지 _집행_김포대건축" xfId="2488"/>
    <cellStyle name="_적격 _집행갑지 _집행_김포대건축_김포대학토목공사(최종)" xfId="2489"/>
    <cellStyle name="_적격 _집행갑지 _집행_미,조,타" xfId="2490"/>
    <cellStyle name="_적격 _집행갑지 _집행_미,조,타_김포대건축" xfId="2491"/>
    <cellStyle name="_적격 _집행갑지 _집행_미,조,타_김포대건축_김포대학토목공사(최종)" xfId="2492"/>
    <cellStyle name="_적격 _집행갑지 _집행_유화빌딩집행" xfId="2493"/>
    <cellStyle name="_적격 _집행갑지 _집행_유화빌딩집행_김포대건축" xfId="2494"/>
    <cellStyle name="_적격 _집행갑지 _집행_유화빌딩집행_김포대건축_김포대학토목공사(최종)" xfId="2495"/>
    <cellStyle name="_적격 _집행갑지 _집행_유화집행" xfId="2496"/>
    <cellStyle name="_적격 _집행갑지 _집행_유화집행_김포대건축" xfId="2497"/>
    <cellStyle name="_적격 _집행갑지 _집행_유화집행_김포대건축_김포대학토목공사(최종)" xfId="2498"/>
    <cellStyle name="_적격 _집행갑지 _참존수정" xfId="2499"/>
    <cellStyle name="_적격 _집행갑지 _참존수정_김포대건축" xfId="2500"/>
    <cellStyle name="_적격 _집행갑지 _참존수정_김포대건축_김포대학토목공사(최종)" xfId="2501"/>
    <cellStyle name="_적격 _집행갑지 _참존수정_미,조,타" xfId="2502"/>
    <cellStyle name="_적격 _집행갑지 _참존수정_미,조,타_김포대건축" xfId="2503"/>
    <cellStyle name="_적격 _집행갑지 _참존수정_미,조,타_김포대건축_김포대학토목공사(최종)" xfId="2504"/>
    <cellStyle name="_적격 _집행갑지 _참존수정_유화빌딩집행" xfId="2505"/>
    <cellStyle name="_적격 _집행갑지 _참존수정_유화빌딩집행_김포대건축" xfId="2506"/>
    <cellStyle name="_적격 _집행갑지 _참존수정_유화빌딩집행_김포대건축_김포대학토목공사(최종)" xfId="2507"/>
    <cellStyle name="_적격 _집행갑지 _참존수정_유화집행" xfId="2508"/>
    <cellStyle name="_적격 _집행갑지 _참존수정_유화집행_김포대건축" xfId="2509"/>
    <cellStyle name="_적격 _집행갑지 _참존수정_유화집행_김포대건축_김포대학토목공사(최종)" xfId="2510"/>
    <cellStyle name="_적격 _집행갑지 _태평건축집행" xfId="2511"/>
    <cellStyle name="_적격 _집행갑지 _태평건축집행_김포대건축" xfId="2512"/>
    <cellStyle name="_적격 _집행갑지 _태평건축집행_김포대건축_김포대학토목공사(최종)" xfId="2513"/>
    <cellStyle name="_적격 _집행갑지 _태평건축집행_미,조,타" xfId="2514"/>
    <cellStyle name="_적격 _집행갑지 _태평건축집행_미,조,타_김포대건축" xfId="2515"/>
    <cellStyle name="_적격 _집행갑지 _태평건축집행_미,조,타_김포대건축_김포대학토목공사(최종)" xfId="2516"/>
    <cellStyle name="_적격 _집행갑지 _태평건축집행_유화빌딩집행" xfId="2517"/>
    <cellStyle name="_적격 _집행갑지 _태평건축집행_유화빌딩집행_김포대건축" xfId="2518"/>
    <cellStyle name="_적격 _집행갑지 _태평건축집행_유화빌딩집행_김포대건축_김포대학토목공사(최종)" xfId="2519"/>
    <cellStyle name="_적격 _집행갑지 _태평건축집행_유화집행" xfId="2520"/>
    <cellStyle name="_적격 _집행갑지 _태평건축집행_유화집행_김포대건축" xfId="2521"/>
    <cellStyle name="_적격 _집행갑지 _태평건축집행_유화집행_김포대건축_김포대학토목공사(최종)" xfId="2522"/>
    <cellStyle name="_적격 _집행갑지 _태평도급-" xfId="2523"/>
    <cellStyle name="_적격 _집행갑지 _태평도급-_김포대건축" xfId="2524"/>
    <cellStyle name="_적격 _집행갑지 _태평도급-_김포대건축_김포대학토목공사(최종)" xfId="2525"/>
    <cellStyle name="_적격 _집행갑지 _태평도급-_미,조,타" xfId="2526"/>
    <cellStyle name="_적격 _집행갑지 _태평도급-_미,조,타_김포대건축" xfId="2527"/>
    <cellStyle name="_적격 _집행갑지 _태평도급-_미,조,타_김포대건축_김포대학토목공사(최종)" xfId="2528"/>
    <cellStyle name="_적격 _집행갑지 _태평도급-_유화빌딩집행" xfId="2529"/>
    <cellStyle name="_적격 _집행갑지 _태평도급-_유화빌딩집행_김포대건축" xfId="2530"/>
    <cellStyle name="_적격 _집행갑지 _태평도급-_유화빌딩집행_김포대건축_김포대학토목공사(최종)" xfId="2531"/>
    <cellStyle name="_적격 _집행갑지 _태평도급-_유화집행" xfId="2532"/>
    <cellStyle name="_적격 _집행갑지 _태평도급-_유화집행_김포대건축" xfId="2533"/>
    <cellStyle name="_적격 _집행갑지 _태평도급-_유화집행_김포대건축_김포대학토목공사(최종)" xfId="2534"/>
    <cellStyle name="_적격 _참존수정" xfId="2535"/>
    <cellStyle name="_적격 _참존수정_김포대건축" xfId="2536"/>
    <cellStyle name="_적격 _참존수정_김포대건축_김포대학토목공사(최종)" xfId="2537"/>
    <cellStyle name="_적격 _참존수정_미,조,타" xfId="2538"/>
    <cellStyle name="_적격 _참존수정_미,조,타_김포대건축" xfId="2539"/>
    <cellStyle name="_적격 _참존수정_미,조,타_김포대건축_김포대학토목공사(최종)" xfId="2540"/>
    <cellStyle name="_적격 _참존수정_유화빌딩집행" xfId="2541"/>
    <cellStyle name="_적격 _참존수정_유화빌딩집행_김포대건축" xfId="2542"/>
    <cellStyle name="_적격 _참존수정_유화빌딩집행_김포대건축_김포대학토목공사(최종)" xfId="2543"/>
    <cellStyle name="_적격 _참존수정_유화집행" xfId="2544"/>
    <cellStyle name="_적격 _참존수정_유화집행_김포대건축" xfId="2545"/>
    <cellStyle name="_적격 _참존수정_유화집행_김포대건축_김포대학토목공사(최종)" xfId="2546"/>
    <cellStyle name="_적격 _철골" xfId="2547"/>
    <cellStyle name="_적격 _철골_건축내역" xfId="2548"/>
    <cellStyle name="_적격 _철골_건축내역_김포대건축" xfId="2549"/>
    <cellStyle name="_적격 _철골_건축내역_김포대건축_김포대학토목공사(최종)" xfId="2550"/>
    <cellStyle name="_적격 _철골_건축내역_미,조,타" xfId="2551"/>
    <cellStyle name="_적격 _철골_건축내역_미,조,타_김포대건축" xfId="2552"/>
    <cellStyle name="_적격 _철골_건축내역_미,조,타_김포대건축_김포대학토목공사(최종)" xfId="2553"/>
    <cellStyle name="_적격 _철골_건축내역_유화빌딩집행" xfId="2554"/>
    <cellStyle name="_적격 _철골_건축내역_유화빌딩집행_김포대건축" xfId="2555"/>
    <cellStyle name="_적격 _철골_건축내역_유화빌딩집행_김포대건축_김포대학토목공사(최종)" xfId="2556"/>
    <cellStyle name="_적격 _철골_건축내역_유화집행" xfId="2557"/>
    <cellStyle name="_적격 _철골_건축내역_유화집행_김포대건축" xfId="2558"/>
    <cellStyle name="_적격 _철골_건축내역_유화집행_김포대건축_김포대학토목공사(최종)" xfId="2559"/>
    <cellStyle name="_적격 _철골_경기도지방공무원교육원청사(개산견적-총괄,간접비)" xfId="2560"/>
    <cellStyle name="_적격 _철골_경기도지방공무원교육원청사(개산견적-총괄,간접비)_김포대학토목공사(최종)" xfId="2561"/>
    <cellStyle name="_적격 _철골_김포대건축" xfId="2562"/>
    <cellStyle name="_적격 _철골_김포대건축_김포대학토목공사(최종)" xfId="2563"/>
    <cellStyle name="_적격 _철골_미,조,타" xfId="2564"/>
    <cellStyle name="_적격 _철골_미,조,타_김포대건축" xfId="2565"/>
    <cellStyle name="_적격 _철골_미,조,타_김포대건축_김포대학토목공사(최종)" xfId="2566"/>
    <cellStyle name="_적격 _철골_유화빌딩집행" xfId="2567"/>
    <cellStyle name="_적격 _철골_유화빌딩집행_김포대건축" xfId="2568"/>
    <cellStyle name="_적격 _철골_유화빌딩집행_김포대건축_김포대학토목공사(최종)" xfId="2569"/>
    <cellStyle name="_적격 _철골_유화집행" xfId="2570"/>
    <cellStyle name="_적격 _철골_유화집행_김포대건축" xfId="2571"/>
    <cellStyle name="_적격 _철골_유화집행_김포대건축_김포대학토목공사(최종)" xfId="2572"/>
    <cellStyle name="_적격 _철골_집행" xfId="2573"/>
    <cellStyle name="_적격 _철골_집행_김포대건축" xfId="2574"/>
    <cellStyle name="_적격 _철골_집행_김포대건축_김포대학토목공사(최종)" xfId="2575"/>
    <cellStyle name="_적격 _철골_집행_미,조,타" xfId="2576"/>
    <cellStyle name="_적격 _철골_집행_미,조,타_김포대건축" xfId="2577"/>
    <cellStyle name="_적격 _철골_집행_미,조,타_김포대건축_김포대학토목공사(최종)" xfId="2578"/>
    <cellStyle name="_적격 _철골_집행_유화빌딩집행" xfId="2579"/>
    <cellStyle name="_적격 _철골_집행_유화빌딩집행_김포대건축" xfId="2580"/>
    <cellStyle name="_적격 _철골_집행_유화빌딩집행_김포대건축_김포대학토목공사(최종)" xfId="2581"/>
    <cellStyle name="_적격 _철골_집행_유화집행" xfId="2582"/>
    <cellStyle name="_적격 _철골_집행_유화집행_김포대건축" xfId="2583"/>
    <cellStyle name="_적격 _철골_집행_유화집행_김포대건축_김포대학토목공사(최종)" xfId="2584"/>
    <cellStyle name="_적격 _철골_태평건축집행" xfId="2585"/>
    <cellStyle name="_적격 _철골_태평건축집행_김포대건축" xfId="2586"/>
    <cellStyle name="_적격 _철골_태평건축집행_김포대건축_김포대학토목공사(최종)" xfId="2587"/>
    <cellStyle name="_적격 _철골_태평건축집행_미,조,타" xfId="2588"/>
    <cellStyle name="_적격 _철골_태평건축집행_미,조,타_김포대건축" xfId="2589"/>
    <cellStyle name="_적격 _철골_태평건축집행_미,조,타_김포대건축_김포대학토목공사(최종)" xfId="2590"/>
    <cellStyle name="_적격 _철골_태평건축집행_유화빌딩집행" xfId="2591"/>
    <cellStyle name="_적격 _철골_태평건축집행_유화빌딩집행_김포대건축" xfId="2592"/>
    <cellStyle name="_적격 _철골_태평건축집행_유화빌딩집행_김포대건축_김포대학토목공사(최종)" xfId="2593"/>
    <cellStyle name="_적격 _철골_태평건축집행_유화집행" xfId="2594"/>
    <cellStyle name="_적격 _철골_태평건축집행_유화집행_김포대건축" xfId="2595"/>
    <cellStyle name="_적격 _철골_태평건축집행_유화집행_김포대건축_김포대학토목공사(최종)" xfId="2596"/>
    <cellStyle name="_적격 _철골_태평도급-" xfId="2597"/>
    <cellStyle name="_적격 _철골_태평도급-_김포대건축" xfId="2598"/>
    <cellStyle name="_적격 _철골_태평도급-_김포대건축_김포대학토목공사(최종)" xfId="2599"/>
    <cellStyle name="_적격 _철골_태평도급-_미,조,타" xfId="2600"/>
    <cellStyle name="_적격 _철골_태평도급-_미,조,타_김포대건축" xfId="2601"/>
    <cellStyle name="_적격 _철골_태평도급-_미,조,타_김포대건축_김포대학토목공사(최종)" xfId="2602"/>
    <cellStyle name="_적격 _철골_태평도급-_유화빌딩집행" xfId="2603"/>
    <cellStyle name="_적격 _철골_태평도급-_유화빌딩집행_김포대건축" xfId="2604"/>
    <cellStyle name="_적격 _철골_태평도급-_유화빌딩집행_김포대건축_김포대학토목공사(최종)" xfId="2605"/>
    <cellStyle name="_적격 _철골_태평도급-_유화집행" xfId="2606"/>
    <cellStyle name="_적격 _철골_태평도급-_유화집행_김포대건축" xfId="2607"/>
    <cellStyle name="_적격 _철골_태평도급-_유화집행_김포대건축_김포대학토목공사(최종)" xfId="2608"/>
    <cellStyle name="_적격 _태평건축집행" xfId="2609"/>
    <cellStyle name="_적격 _태평건축집행_김포대건축" xfId="2610"/>
    <cellStyle name="_적격 _태평건축집행_김포대건축_김포대학토목공사(최종)" xfId="2611"/>
    <cellStyle name="_적격 _태평건축집행_미,조,타" xfId="2612"/>
    <cellStyle name="_적격 _태평건축집행_미,조,타_김포대건축" xfId="2613"/>
    <cellStyle name="_적격 _태평건축집행_미,조,타_김포대건축_김포대학토목공사(최종)" xfId="2614"/>
    <cellStyle name="_적격 _태평건축집행_유화빌딩집행" xfId="2615"/>
    <cellStyle name="_적격 _태평건축집행_유화빌딩집행_김포대건축" xfId="2616"/>
    <cellStyle name="_적격 _태평건축집행_유화빌딩집행_김포대건축_김포대학토목공사(최종)" xfId="2617"/>
    <cellStyle name="_적격 _태평건축집행_유화집행" xfId="2618"/>
    <cellStyle name="_적격 _태평건축집행_유화집행_김포대건축" xfId="2619"/>
    <cellStyle name="_적격 _태평건축집행_유화집행_김포대건축_김포대학토목공사(최종)" xfId="2620"/>
    <cellStyle name="_적격 _태평도급-" xfId="2621"/>
    <cellStyle name="_적격 _태평도급-_김포대건축" xfId="2622"/>
    <cellStyle name="_적격 _태평도급-_김포대건축_김포대학토목공사(최종)" xfId="2623"/>
    <cellStyle name="_적격 _태평도급-_미,조,타" xfId="2624"/>
    <cellStyle name="_적격 _태평도급-_미,조,타_김포대건축" xfId="2625"/>
    <cellStyle name="_적격 _태평도급-_미,조,타_김포대건축_김포대학토목공사(최종)" xfId="2626"/>
    <cellStyle name="_적격 _태평도급-_유화빌딩집행" xfId="2627"/>
    <cellStyle name="_적격 _태평도급-_유화빌딩집행_김포대건축" xfId="2628"/>
    <cellStyle name="_적격 _태평도급-_유화빌딩집행_김포대건축_김포대학토목공사(최종)" xfId="2629"/>
    <cellStyle name="_적격 _태평도급-_유화집행" xfId="2630"/>
    <cellStyle name="_적격 _태평도급-_유화집행_김포대건축" xfId="2631"/>
    <cellStyle name="_적격 _태평도급-_유화집행_김포대건축_김포대학토목공사(최종)" xfId="2632"/>
    <cellStyle name="_적격(화산) " xfId="2633"/>
    <cellStyle name="_적격(화산) _Arch" xfId="2634"/>
    <cellStyle name="_적격(화산) _Arch_건축내역" xfId="2635"/>
    <cellStyle name="_적격(화산) _Arch_건축내역_김포대건축" xfId="2636"/>
    <cellStyle name="_적격(화산) _Arch_건축내역_김포대건축_김포대학토목공사(최종)" xfId="2637"/>
    <cellStyle name="_적격(화산) _Arch_건축내역_미,조,타" xfId="2638"/>
    <cellStyle name="_적격(화산) _Arch_건축내역_미,조,타_김포대건축" xfId="2639"/>
    <cellStyle name="_적격(화산) _Arch_건축내역_미,조,타_김포대건축_김포대학토목공사(최종)" xfId="2640"/>
    <cellStyle name="_적격(화산) _Arch_건축내역_유화빌딩집행" xfId="2641"/>
    <cellStyle name="_적격(화산) _Arch_건축내역_유화빌딩집행_김포대건축" xfId="2642"/>
    <cellStyle name="_적격(화산) _Arch_건축내역_유화빌딩집행_김포대건축_김포대학토목공사(최종)" xfId="2643"/>
    <cellStyle name="_적격(화산) _Arch_건축내역_유화집행" xfId="2644"/>
    <cellStyle name="_적격(화산) _Arch_건축내역_유화집행_김포대건축" xfId="2645"/>
    <cellStyle name="_적격(화산) _Arch_건축내역_유화집행_김포대건축_김포대학토목공사(최종)" xfId="2646"/>
    <cellStyle name="_적격(화산) _Arch_경기도지방공무원교육원청사(개산견적-총괄,간접비)" xfId="2647"/>
    <cellStyle name="_적격(화산) _Arch_경기도지방공무원교육원청사(개산견적-총괄,간접비)_김포대학토목공사(최종)" xfId="2648"/>
    <cellStyle name="_적격(화산) _Arch_김포대건축" xfId="2649"/>
    <cellStyle name="_적격(화산) _Arch_김포대건축_김포대학토목공사(최종)" xfId="2650"/>
    <cellStyle name="_적격(화산) _Arch_미,조,타" xfId="2651"/>
    <cellStyle name="_적격(화산) _Arch_미,조,타_김포대건축" xfId="2652"/>
    <cellStyle name="_적격(화산) _Arch_미,조,타_김포대건축_김포대학토목공사(최종)" xfId="2653"/>
    <cellStyle name="_적격(화산) _Arch_유화빌딩집행" xfId="2654"/>
    <cellStyle name="_적격(화산) _Arch_유화빌딩집행_김포대건축" xfId="2655"/>
    <cellStyle name="_적격(화산) _Arch_유화빌딩집행_김포대건축_김포대학토목공사(최종)" xfId="2656"/>
    <cellStyle name="_적격(화산) _Arch_유화집행" xfId="2657"/>
    <cellStyle name="_적격(화산) _Arch_유화집행_김포대건축" xfId="2658"/>
    <cellStyle name="_적격(화산) _Arch_유화집행_김포대건축_김포대학토목공사(최종)" xfId="2659"/>
    <cellStyle name="_적격(화산) _Arch_집행" xfId="2660"/>
    <cellStyle name="_적격(화산) _Arch_집행_김포대건축" xfId="2661"/>
    <cellStyle name="_적격(화산) _Arch_집행_김포대건축_김포대학토목공사(최종)" xfId="2662"/>
    <cellStyle name="_적격(화산) _Arch_집행_미,조,타" xfId="2663"/>
    <cellStyle name="_적격(화산) _Arch_집행_미,조,타_김포대건축" xfId="2664"/>
    <cellStyle name="_적격(화산) _Arch_집행_미,조,타_김포대건축_김포대학토목공사(최종)" xfId="2665"/>
    <cellStyle name="_적격(화산) _Arch_집행_유화빌딩집행" xfId="2666"/>
    <cellStyle name="_적격(화산) _Arch_집행_유화빌딩집행_김포대건축" xfId="2667"/>
    <cellStyle name="_적격(화산) _Arch_집행_유화빌딩집행_김포대건축_김포대학토목공사(최종)" xfId="2668"/>
    <cellStyle name="_적격(화산) _Arch_집행_유화집행" xfId="2669"/>
    <cellStyle name="_적격(화산) _Arch_집행_유화집행_김포대건축" xfId="2670"/>
    <cellStyle name="_적격(화산) _Arch_집행_유화집행_김포대건축_김포대학토목공사(최종)" xfId="2671"/>
    <cellStyle name="_적격(화산) _Arch_태평건축집행" xfId="2672"/>
    <cellStyle name="_적격(화산) _Arch_태평건축집행_김포대건축" xfId="2673"/>
    <cellStyle name="_적격(화산) _Arch_태평건축집행_김포대건축_김포대학토목공사(최종)" xfId="2674"/>
    <cellStyle name="_적격(화산) _Arch_태평건축집행_미,조,타" xfId="2675"/>
    <cellStyle name="_적격(화산) _Arch_태평건축집행_미,조,타_김포대건축" xfId="2676"/>
    <cellStyle name="_적격(화산) _Arch_태평건축집행_미,조,타_김포대건축_김포대학토목공사(최종)" xfId="2677"/>
    <cellStyle name="_적격(화산) _Arch_태평건축집행_유화빌딩집행" xfId="2678"/>
    <cellStyle name="_적격(화산) _Arch_태평건축집행_유화빌딩집행_김포대건축" xfId="2679"/>
    <cellStyle name="_적격(화산) _Arch_태평건축집행_유화빌딩집행_김포대건축_김포대학토목공사(최종)" xfId="2680"/>
    <cellStyle name="_적격(화산) _Arch_태평건축집행_유화집행" xfId="2681"/>
    <cellStyle name="_적격(화산) _Arch_태평건축집행_유화집행_김포대건축" xfId="2682"/>
    <cellStyle name="_적격(화산) _Arch_태평건축집행_유화집행_김포대건축_김포대학토목공사(최종)" xfId="2683"/>
    <cellStyle name="_적격(화산) _Arch_태평도급-" xfId="2684"/>
    <cellStyle name="_적격(화산) _Arch_태평도급-_김포대건축" xfId="2685"/>
    <cellStyle name="_적격(화산) _Arch_태평도급-_김포대건축_김포대학토목공사(최종)" xfId="2686"/>
    <cellStyle name="_적격(화산) _Arch_태평도급-_미,조,타" xfId="2687"/>
    <cellStyle name="_적격(화산) _Arch_태평도급-_미,조,타_김포대건축" xfId="2688"/>
    <cellStyle name="_적격(화산) _Arch_태평도급-_미,조,타_김포대건축_김포대학토목공사(최종)" xfId="2689"/>
    <cellStyle name="_적격(화산) _Arch_태평도급-_유화빌딩집행" xfId="2690"/>
    <cellStyle name="_적격(화산) _Arch_태평도급-_유화빌딩집행_김포대건축" xfId="2691"/>
    <cellStyle name="_적격(화산) _Arch_태평도급-_유화빌딩집행_김포대건축_김포대학토목공사(최종)" xfId="2692"/>
    <cellStyle name="_적격(화산) _Arch_태평도급-_유화집행" xfId="2693"/>
    <cellStyle name="_적격(화산) _Arch_태평도급-_유화집행_김포대건축" xfId="2694"/>
    <cellStyle name="_적격(화산) _Arch_태평도급-_유화집행_김포대건축_김포대학토목공사(최종)" xfId="2695"/>
    <cellStyle name="_적격(화산) _ARCH-FINAL" xfId="2696"/>
    <cellStyle name="_적격(화산) _ARCH-FINAL_김포대건축" xfId="2697"/>
    <cellStyle name="_적격(화산) _ARCH-FINAL_김포대건축_김포대학토목공사(최종)" xfId="2698"/>
    <cellStyle name="_적격(화산) _ARCH-FINAL_미,조,타" xfId="2699"/>
    <cellStyle name="_적격(화산) _ARCH-FINAL_미,조,타_김포대건축" xfId="2700"/>
    <cellStyle name="_적격(화산) _ARCH-FINAL_미,조,타_김포대건축_김포대학토목공사(최종)" xfId="2701"/>
    <cellStyle name="_적격(화산) _ARCH-FINAL_유화빌딩집행" xfId="2702"/>
    <cellStyle name="_적격(화산) _ARCH-FINAL_유화빌딩집행_김포대건축" xfId="2703"/>
    <cellStyle name="_적격(화산) _ARCH-FINAL_유화빌딩집행_김포대건축_김포대학토목공사(최종)" xfId="2704"/>
    <cellStyle name="_적격(화산) _ARCH-FINAL_유화집행" xfId="2705"/>
    <cellStyle name="_적격(화산) _ARCH-FINAL_유화집행_김포대건축" xfId="2706"/>
    <cellStyle name="_적격(화산) _ARCH-FINAL_유화집행_김포대건축_김포대학토목공사(최종)" xfId="2707"/>
    <cellStyle name="_적격(화산) _ARCH-FINAL_집행-2차" xfId="2708"/>
    <cellStyle name="_적격(화산) _ARCH-FINAL_집행-2차_김포대건축" xfId="2709"/>
    <cellStyle name="_적격(화산) _ARCH-FINAL_집행-2차_김포대건축_김포대학토목공사(최종)" xfId="2710"/>
    <cellStyle name="_적격(화산) _ARCH-FINAL_집행-2차_미,조,타" xfId="2711"/>
    <cellStyle name="_적격(화산) _ARCH-FINAL_집행-2차_미,조,타_김포대건축" xfId="2712"/>
    <cellStyle name="_적격(화산) _ARCH-FINAL_집행-2차_미,조,타_김포대건축_김포대학토목공사(최종)" xfId="2713"/>
    <cellStyle name="_적격(화산) _ARCH-FINAL_집행-2차_유화빌딩집행" xfId="2714"/>
    <cellStyle name="_적격(화산) _ARCH-FINAL_집행-2차_유화빌딩집행_김포대건축" xfId="2715"/>
    <cellStyle name="_적격(화산) _ARCH-FINAL_집행-2차_유화빌딩집행_김포대건축_김포대학토목공사(최종)" xfId="2716"/>
    <cellStyle name="_적격(화산) _ARCH-FINAL_집행-2차_유화집행" xfId="2717"/>
    <cellStyle name="_적격(화산) _ARCH-FINAL_집행-2차_유화집행_김포대건축" xfId="2718"/>
    <cellStyle name="_적격(화산) _ARCH-FINAL_집행-2차_유화집행_김포대건축_김포대학토목공사(최종)" xfId="2719"/>
    <cellStyle name="_적격(화산) _ARCH-FINAL_집행예산-2" xfId="2720"/>
    <cellStyle name="_적격(화산) _ARCH-FINAL_집행예산-2_김포대건축" xfId="2721"/>
    <cellStyle name="_적격(화산) _ARCH-FINAL_집행예산-2_김포대건축_김포대학토목공사(최종)" xfId="2722"/>
    <cellStyle name="_적격(화산) _ARCH-FINAL_집행예산-2_미,조,타" xfId="2723"/>
    <cellStyle name="_적격(화산) _ARCH-FINAL_집행예산-2_미,조,타_김포대건축" xfId="2724"/>
    <cellStyle name="_적격(화산) _ARCH-FINAL_집행예산-2_미,조,타_김포대건축_김포대학토목공사(최종)" xfId="2725"/>
    <cellStyle name="_적격(화산) _ARCH-FINAL_집행예산-2_유화빌딩집행" xfId="2726"/>
    <cellStyle name="_적격(화산) _ARCH-FINAL_집행예산-2_유화빌딩집행_김포대건축" xfId="2727"/>
    <cellStyle name="_적격(화산) _ARCH-FINAL_집행예산-2_유화빌딩집행_김포대건축_김포대학토목공사(최종)" xfId="2728"/>
    <cellStyle name="_적격(화산) _ARCH-FINAL_집행예산-2_유화집행" xfId="2729"/>
    <cellStyle name="_적격(화산) _ARCH-FINAL_집행예산-2_유화집행_김포대건축" xfId="2730"/>
    <cellStyle name="_적격(화산) _ARCH-FINAL_집행예산-2_유화집행_김포대건축_김포대학토목공사(최종)" xfId="2731"/>
    <cellStyle name="_적격(화산) _Arch-단가입력" xfId="2732"/>
    <cellStyle name="_적격(화산) _Arch-단가입력_건축내역" xfId="2733"/>
    <cellStyle name="_적격(화산) _Arch-단가입력_건축내역_김포대건축" xfId="2734"/>
    <cellStyle name="_적격(화산) _Arch-단가입력_건축내역_김포대건축_김포대학토목공사(최종)" xfId="2735"/>
    <cellStyle name="_적격(화산) _Arch-단가입력_건축내역_미,조,타" xfId="2736"/>
    <cellStyle name="_적격(화산) _Arch-단가입력_건축내역_미,조,타_김포대건축" xfId="2737"/>
    <cellStyle name="_적격(화산) _Arch-단가입력_건축내역_미,조,타_김포대건축_김포대학토목공사(최종)" xfId="2738"/>
    <cellStyle name="_적격(화산) _Arch-단가입력_건축내역_유화빌딩집행" xfId="2739"/>
    <cellStyle name="_적격(화산) _Arch-단가입력_건축내역_유화빌딩집행_김포대건축" xfId="2740"/>
    <cellStyle name="_적격(화산) _Arch-단가입력_건축내역_유화빌딩집행_김포대건축_김포대학토목공사(최종)" xfId="2741"/>
    <cellStyle name="_적격(화산) _Arch-단가입력_건축내역_유화집행" xfId="2742"/>
    <cellStyle name="_적격(화산) _Arch-단가입력_건축내역_유화집행_김포대건축" xfId="2743"/>
    <cellStyle name="_적격(화산) _Arch-단가입력_건축내역_유화집행_김포대건축_김포대학토목공사(최종)" xfId="2744"/>
    <cellStyle name="_적격(화산) _Arch-단가입력_경기도지방공무원교육원청사(개산견적-총괄,간접비)" xfId="2745"/>
    <cellStyle name="_적격(화산) _Arch-단가입력_경기도지방공무원교육원청사(개산견적-총괄,간접비)_김포대학토목공사(최종)" xfId="2746"/>
    <cellStyle name="_적격(화산) _Arch-단가입력_김포대건축" xfId="2747"/>
    <cellStyle name="_적격(화산) _Arch-단가입력_김포대건축_김포대학토목공사(최종)" xfId="2748"/>
    <cellStyle name="_적격(화산) _Arch-단가입력_미,조,타" xfId="2749"/>
    <cellStyle name="_적격(화산) _Arch-단가입력_미,조,타_김포대건축" xfId="2750"/>
    <cellStyle name="_적격(화산) _Arch-단가입력_미,조,타_김포대건축_김포대학토목공사(최종)" xfId="2751"/>
    <cellStyle name="_적격(화산) _Arch-단가입력_유화빌딩집행" xfId="2752"/>
    <cellStyle name="_적격(화산) _Arch-단가입력_유화빌딩집행_김포대건축" xfId="2753"/>
    <cellStyle name="_적격(화산) _Arch-단가입력_유화빌딩집행_김포대건축_김포대학토목공사(최종)" xfId="2754"/>
    <cellStyle name="_적격(화산) _Arch-단가입력_유화집행" xfId="2755"/>
    <cellStyle name="_적격(화산) _Arch-단가입력_유화집행_김포대건축" xfId="2756"/>
    <cellStyle name="_적격(화산) _Arch-단가입력_유화집행_김포대건축_김포대학토목공사(최종)" xfId="2757"/>
    <cellStyle name="_적격(화산) _Arch-단가입력_집행" xfId="2758"/>
    <cellStyle name="_적격(화산) _Arch-단가입력_집행_김포대건축" xfId="2759"/>
    <cellStyle name="_적격(화산) _Arch-단가입력_집행_김포대건축_김포대학토목공사(최종)" xfId="2760"/>
    <cellStyle name="_적격(화산) _Arch-단가입력_집행_미,조,타" xfId="2761"/>
    <cellStyle name="_적격(화산) _Arch-단가입력_집행_미,조,타_김포대건축" xfId="2762"/>
    <cellStyle name="_적격(화산) _Arch-단가입력_집행_미,조,타_김포대건축_김포대학토목공사(최종)" xfId="2763"/>
    <cellStyle name="_적격(화산) _Arch-단가입력_집행_유화빌딩집행" xfId="2764"/>
    <cellStyle name="_적격(화산) _Arch-단가입력_집행_유화빌딩집행_김포대건축" xfId="2765"/>
    <cellStyle name="_적격(화산) _Arch-단가입력_집행_유화빌딩집행_김포대건축_김포대학토목공사(최종)" xfId="2766"/>
    <cellStyle name="_적격(화산) _Arch-단가입력_집행_유화집행" xfId="2767"/>
    <cellStyle name="_적격(화산) _Arch-단가입력_집행_유화집행_김포대건축" xfId="2768"/>
    <cellStyle name="_적격(화산) _Arch-단가입력_집행_유화집행_김포대건축_김포대학토목공사(최종)" xfId="2769"/>
    <cellStyle name="_적격(화산) _Arch-단가입력_집행-2차" xfId="2770"/>
    <cellStyle name="_적격(화산) _Arch-단가입력_집행-2차_김포대건축" xfId="2771"/>
    <cellStyle name="_적격(화산) _Arch-단가입력_집행-2차_김포대건축_김포대학토목공사(최종)" xfId="2772"/>
    <cellStyle name="_적격(화산) _Arch-단가입력_집행-2차_미,조,타" xfId="2773"/>
    <cellStyle name="_적격(화산) _Arch-단가입력_집행-2차_미,조,타_김포대건축" xfId="2774"/>
    <cellStyle name="_적격(화산) _Arch-단가입력_집행-2차_미,조,타_김포대건축_김포대학토목공사(최종)" xfId="2775"/>
    <cellStyle name="_적격(화산) _Arch-단가입력_집행-2차_유화빌딩집행" xfId="2776"/>
    <cellStyle name="_적격(화산) _Arch-단가입력_집행-2차_유화빌딩집행_김포대건축" xfId="2777"/>
    <cellStyle name="_적격(화산) _Arch-단가입력_집행-2차_유화빌딩집행_김포대건축_김포대학토목공사(최종)" xfId="2778"/>
    <cellStyle name="_적격(화산) _Arch-단가입력_집행-2차_유화집행" xfId="2779"/>
    <cellStyle name="_적격(화산) _Arch-단가입력_집행-2차_유화집행_김포대건축" xfId="2780"/>
    <cellStyle name="_적격(화산) _Arch-단가입력_집행-2차_유화집행_김포대건축_김포대학토목공사(최종)" xfId="2781"/>
    <cellStyle name="_적격(화산) _Arch-단가입력_집행예산-2" xfId="2782"/>
    <cellStyle name="_적격(화산) _Arch-단가입력_집행예산-2_김포대건축" xfId="2783"/>
    <cellStyle name="_적격(화산) _Arch-단가입력_집행예산-2_김포대건축_김포대학토목공사(최종)" xfId="2784"/>
    <cellStyle name="_적격(화산) _Arch-단가입력_집행예산-2_미,조,타" xfId="2785"/>
    <cellStyle name="_적격(화산) _Arch-단가입력_집행예산-2_미,조,타_김포대건축" xfId="2786"/>
    <cellStyle name="_적격(화산) _Arch-단가입력_집행예산-2_미,조,타_김포대건축_김포대학토목공사(최종)" xfId="2787"/>
    <cellStyle name="_적격(화산) _Arch-단가입력_집행예산-2_유화빌딩집행" xfId="2788"/>
    <cellStyle name="_적격(화산) _Arch-단가입력_집행예산-2_유화빌딩집행_김포대건축" xfId="2789"/>
    <cellStyle name="_적격(화산) _Arch-단가입력_집행예산-2_유화빌딩집행_김포대건축_김포대학토목공사(최종)" xfId="2790"/>
    <cellStyle name="_적격(화산) _Arch-단가입력_집행예산-2_유화집행" xfId="2791"/>
    <cellStyle name="_적격(화산) _Arch-단가입력_집행예산-2_유화집행_김포대건축" xfId="2792"/>
    <cellStyle name="_적격(화산) _Arch-단가입력_집행예산-2_유화집행_김포대건축_김포대학토목공사(최종)" xfId="2793"/>
    <cellStyle name="_적격(화산) _Arch-단가입력_태평건축집행" xfId="2794"/>
    <cellStyle name="_적격(화산) _Arch-단가입력_태평건축집행_김포대건축" xfId="2795"/>
    <cellStyle name="_적격(화산) _Arch-단가입력_태평건축집행_김포대건축_김포대학토목공사(최종)" xfId="2796"/>
    <cellStyle name="_적격(화산) _Arch-단가입력_태평건축집행_미,조,타" xfId="2797"/>
    <cellStyle name="_적격(화산) _Arch-단가입력_태평건축집행_미,조,타_김포대건축" xfId="2798"/>
    <cellStyle name="_적격(화산) _Arch-단가입력_태평건축집행_미,조,타_김포대건축_김포대학토목공사(최종)" xfId="2799"/>
    <cellStyle name="_적격(화산) _Arch-단가입력_태평건축집행_유화빌딩집행" xfId="2800"/>
    <cellStyle name="_적격(화산) _Arch-단가입력_태평건축집행_유화빌딩집행_김포대건축" xfId="2801"/>
    <cellStyle name="_적격(화산) _Arch-단가입력_태평건축집행_유화빌딩집행_김포대건축_김포대학토목공사(최종)" xfId="2802"/>
    <cellStyle name="_적격(화산) _Arch-단가입력_태평건축집행_유화집행" xfId="2803"/>
    <cellStyle name="_적격(화산) _Arch-단가입력_태평건축집행_유화집행_김포대건축" xfId="2804"/>
    <cellStyle name="_적격(화산) _Arch-단가입력_태평건축집행_유화집행_김포대건축_김포대학토목공사(최종)" xfId="2805"/>
    <cellStyle name="_적격(화산) _Arch-단가입력_태평도급-" xfId="2806"/>
    <cellStyle name="_적격(화산) _Arch-단가입력_태평도급-_김포대건축" xfId="2807"/>
    <cellStyle name="_적격(화산) _Arch-단가입력_태평도급-_김포대건축_김포대학토목공사(최종)" xfId="2808"/>
    <cellStyle name="_적격(화산) _Arch-단가입력_태평도급-_미,조,타" xfId="2809"/>
    <cellStyle name="_적격(화산) _Arch-단가입력_태평도급-_미,조,타_김포대건축" xfId="2810"/>
    <cellStyle name="_적격(화산) _Arch-단가입력_태평도급-_미,조,타_김포대건축_김포대학토목공사(최종)" xfId="2811"/>
    <cellStyle name="_적격(화산) _Arch-단가입력_태평도급-_유화빌딩집행" xfId="2812"/>
    <cellStyle name="_적격(화산) _Arch-단가입력_태평도급-_유화빌딩집행_김포대건축" xfId="2813"/>
    <cellStyle name="_적격(화산) _Arch-단가입력_태평도급-_유화빌딩집행_김포대건축_김포대학토목공사(최종)" xfId="2814"/>
    <cellStyle name="_적격(화산) _Arch-단가입력_태평도급-_유화집행" xfId="2815"/>
    <cellStyle name="_적격(화산) _Arch-단가입력_태평도급-_유화집행_김포대건축" xfId="2816"/>
    <cellStyle name="_적격(화산) _Arch-단가입력_태평도급-_유화집행_김포대건축_김포대학토목공사(최종)" xfId="2817"/>
    <cellStyle name="_적격(화산) _건축내역" xfId="2818"/>
    <cellStyle name="_적격(화산) _건축내역_김포대건축" xfId="2819"/>
    <cellStyle name="_적격(화산) _건축내역_김포대건축_김포대학토목공사(최종)" xfId="2820"/>
    <cellStyle name="_적격(화산) _건축내역_미,조,타" xfId="2821"/>
    <cellStyle name="_적격(화산) _건축내역_미,조,타_김포대건축" xfId="2822"/>
    <cellStyle name="_적격(화산) _건축내역_미,조,타_김포대건축_김포대학토목공사(최종)" xfId="2823"/>
    <cellStyle name="_적격(화산) _건축내역_유화빌딩집행" xfId="2824"/>
    <cellStyle name="_적격(화산) _건축내역_유화빌딩집행_김포대건축" xfId="2825"/>
    <cellStyle name="_적격(화산) _건축내역_유화빌딩집행_김포대건축_김포대학토목공사(최종)" xfId="2826"/>
    <cellStyle name="_적격(화산) _건축내역_유화집행" xfId="2827"/>
    <cellStyle name="_적격(화산) _건축내역_유화집행_김포대건축" xfId="2828"/>
    <cellStyle name="_적격(화산) _건축내역_유화집행_김포대건축_김포대학토목공사(최종)" xfId="2829"/>
    <cellStyle name="_적격(화산) _건축집행" xfId="2830"/>
    <cellStyle name="_적격(화산) _건축집행_건축내역" xfId="2831"/>
    <cellStyle name="_적격(화산) _건축집행_건축내역_김포대건축" xfId="2832"/>
    <cellStyle name="_적격(화산) _건축집행_건축내역_김포대건축_김포대학토목공사(최종)" xfId="2833"/>
    <cellStyle name="_적격(화산) _건축집행_건축내역_미,조,타" xfId="2834"/>
    <cellStyle name="_적격(화산) _건축집행_건축내역_미,조,타_김포대건축" xfId="2835"/>
    <cellStyle name="_적격(화산) _건축집행_건축내역_미,조,타_김포대건축_김포대학토목공사(최종)" xfId="2836"/>
    <cellStyle name="_적격(화산) _건축집행_건축내역_유화빌딩집행" xfId="2837"/>
    <cellStyle name="_적격(화산) _건축집행_건축내역_유화빌딩집행_김포대건축" xfId="2838"/>
    <cellStyle name="_적격(화산) _건축집행_건축내역_유화빌딩집행_김포대건축_김포대학토목공사(최종)" xfId="2839"/>
    <cellStyle name="_적격(화산) _건축집행_건축내역_유화집행" xfId="2840"/>
    <cellStyle name="_적격(화산) _건축집행_건축내역_유화집행_김포대건축" xfId="2841"/>
    <cellStyle name="_적격(화산) _건축집행_건축내역_유화집행_김포대건축_김포대학토목공사(최종)" xfId="2842"/>
    <cellStyle name="_적격(화산) _건축집행_경기도지방공무원교육원청사(개산견적-총괄,간접비)" xfId="2843"/>
    <cellStyle name="_적격(화산) _건축집행_경기도지방공무원교육원청사(개산견적-총괄,간접비)_김포대학토목공사(최종)" xfId="2844"/>
    <cellStyle name="_적격(화산) _건축집행_김포대건축" xfId="2845"/>
    <cellStyle name="_적격(화산) _건축집행_김포대건축_김포대학토목공사(최종)" xfId="2846"/>
    <cellStyle name="_적격(화산) _건축집행_미,조,타" xfId="2847"/>
    <cellStyle name="_적격(화산) _건축집행_미,조,타_김포대건축" xfId="2848"/>
    <cellStyle name="_적격(화산) _건축집행_미,조,타_김포대건축_김포대학토목공사(최종)" xfId="2849"/>
    <cellStyle name="_적격(화산) _건축집행_유화빌딩집행" xfId="2850"/>
    <cellStyle name="_적격(화산) _건축집행_유화빌딩집행_김포대건축" xfId="2851"/>
    <cellStyle name="_적격(화산) _건축집행_유화빌딩집행_김포대건축_김포대학토목공사(최종)" xfId="2852"/>
    <cellStyle name="_적격(화산) _건축집행_유화집행" xfId="2853"/>
    <cellStyle name="_적격(화산) _건축집행_유화집행_김포대건축" xfId="2854"/>
    <cellStyle name="_적격(화산) _건축집행_유화집행_김포대건축_김포대학토목공사(최종)" xfId="2855"/>
    <cellStyle name="_적격(화산) _건축집행_집행" xfId="2856"/>
    <cellStyle name="_적격(화산) _건축집행_집행_김포대건축" xfId="2857"/>
    <cellStyle name="_적격(화산) _건축집행_집행_김포대건축_김포대학토목공사(최종)" xfId="2858"/>
    <cellStyle name="_적격(화산) _건축집행_집행_미,조,타" xfId="2859"/>
    <cellStyle name="_적격(화산) _건축집행_집행_미,조,타_김포대건축" xfId="2860"/>
    <cellStyle name="_적격(화산) _건축집행_집행_미,조,타_김포대건축_김포대학토목공사(최종)" xfId="2861"/>
    <cellStyle name="_적격(화산) _건축집행_집행_유화빌딩집행" xfId="2862"/>
    <cellStyle name="_적격(화산) _건축집행_집행_유화빌딩집행_김포대건축" xfId="2863"/>
    <cellStyle name="_적격(화산) _건축집행_집행_유화빌딩집행_김포대건축_김포대학토목공사(최종)" xfId="2864"/>
    <cellStyle name="_적격(화산) _건축집행_집행_유화집행" xfId="2865"/>
    <cellStyle name="_적격(화산) _건축집행_집행_유화집행_김포대건축" xfId="2866"/>
    <cellStyle name="_적격(화산) _건축집행_집행_유화집행_김포대건축_김포대학토목공사(최종)" xfId="2867"/>
    <cellStyle name="_적격(화산) _건축집행_태평건축집행" xfId="2868"/>
    <cellStyle name="_적격(화산) _건축집행_태평건축집행_김포대건축" xfId="2869"/>
    <cellStyle name="_적격(화산) _건축집행_태평건축집행_김포대건축_김포대학토목공사(최종)" xfId="2870"/>
    <cellStyle name="_적격(화산) _건축집행_태평건축집행_미,조,타" xfId="2871"/>
    <cellStyle name="_적격(화산) _건축집행_태평건축집행_미,조,타_김포대건축" xfId="2872"/>
    <cellStyle name="_적격(화산) _건축집행_태평건축집행_미,조,타_김포대건축_김포대학토목공사(최종)" xfId="2873"/>
    <cellStyle name="_적격(화산) _건축집행_태평건축집행_유화빌딩집행" xfId="2874"/>
    <cellStyle name="_적격(화산) _건축집행_태평건축집행_유화빌딩집행_김포대건축" xfId="2875"/>
    <cellStyle name="_적격(화산) _건축집행_태평건축집행_유화빌딩집행_김포대건축_김포대학토목공사(최종)" xfId="2876"/>
    <cellStyle name="_적격(화산) _건축집행_태평건축집행_유화집행" xfId="2877"/>
    <cellStyle name="_적격(화산) _건축집행_태평건축집행_유화집행_김포대건축" xfId="2878"/>
    <cellStyle name="_적격(화산) _건축집행_태평건축집행_유화집행_김포대건축_김포대학토목공사(최종)" xfId="2879"/>
    <cellStyle name="_적격(화산) _건축집행_태평도급-" xfId="2880"/>
    <cellStyle name="_적격(화산) _건축집행_태평도급-_김포대건축" xfId="2881"/>
    <cellStyle name="_적격(화산) _건축집행_태평도급-_김포대건축_김포대학토목공사(최종)" xfId="2882"/>
    <cellStyle name="_적격(화산) _건축집행_태평도급-_미,조,타" xfId="2883"/>
    <cellStyle name="_적격(화산) _건축집행_태평도급-_미,조,타_김포대건축" xfId="2884"/>
    <cellStyle name="_적격(화산) _건축집행_태평도급-_미,조,타_김포대건축_김포대학토목공사(최종)" xfId="2885"/>
    <cellStyle name="_적격(화산) _건축집행_태평도급-_유화빌딩집행" xfId="2886"/>
    <cellStyle name="_적격(화산) _건축집행_태평도급-_유화빌딩집행_김포대건축" xfId="2887"/>
    <cellStyle name="_적격(화산) _건축집행_태평도급-_유화빌딩집행_김포대건축_김포대학토목공사(최종)" xfId="2888"/>
    <cellStyle name="_적격(화산) _건축집행_태평도급-_유화집행" xfId="2889"/>
    <cellStyle name="_적격(화산) _건축집행_태평도급-_유화집행_김포대건축" xfId="2890"/>
    <cellStyle name="_적격(화산) _건축집행_태평도급-_유화집행_김포대건축_김포대학토목공사(최종)" xfId="2891"/>
    <cellStyle name="_적격(화산) _경기도지방공무원교육원청사(개산견적-총괄,간접비)" xfId="2892"/>
    <cellStyle name="_적격(화산) _경기도지방공무원교육원청사(개산견적-총괄,간접비)_김포대학토목공사(최종)" xfId="2893"/>
    <cellStyle name="_적격(화산) _김포대건축" xfId="2894"/>
    <cellStyle name="_적격(화산) _김포대건축_김포대학토목공사(최종)" xfId="2895"/>
    <cellStyle name="_적격(화산) _미,조,타" xfId="2896"/>
    <cellStyle name="_적격(화산) _미,조,타_김포대건축" xfId="2897"/>
    <cellStyle name="_적격(화산) _미,조,타_김포대건축_김포대학토목공사(최종)" xfId="2898"/>
    <cellStyle name="_적격(화산) _유화빌딩집행" xfId="2899"/>
    <cellStyle name="_적격(화산) _유화빌딩집행_김포대건축" xfId="2900"/>
    <cellStyle name="_적격(화산) _유화빌딩집행_김포대건축_김포대학토목공사(최종)" xfId="2901"/>
    <cellStyle name="_적격(화산) _유화집행" xfId="2902"/>
    <cellStyle name="_적격(화산) _유화집행_김포대건축" xfId="2903"/>
    <cellStyle name="_적격(화산) _유화집행_김포대건축_김포대학토목공사(최종)" xfId="2904"/>
    <cellStyle name="_적격(화산) _적십집행" xfId="2905"/>
    <cellStyle name="_적격(화산) _적십집행_건축내역" xfId="2906"/>
    <cellStyle name="_적격(화산) _적십집행_건축내역_김포대건축" xfId="2907"/>
    <cellStyle name="_적격(화산) _적십집행_건축내역_김포대건축_김포대학토목공사(최종)" xfId="2908"/>
    <cellStyle name="_적격(화산) _적십집행_건축내역_미,조,타" xfId="2909"/>
    <cellStyle name="_적격(화산) _적십집행_건축내역_미,조,타_김포대건축" xfId="2910"/>
    <cellStyle name="_적격(화산) _적십집행_건축내역_미,조,타_김포대건축_김포대학토목공사(최종)" xfId="2911"/>
    <cellStyle name="_적격(화산) _적십집행_건축내역_유화빌딩집행" xfId="2912"/>
    <cellStyle name="_적격(화산) _적십집행_건축내역_유화빌딩집행_김포대건축" xfId="2913"/>
    <cellStyle name="_적격(화산) _적십집행_건축내역_유화빌딩집행_김포대건축_김포대학토목공사(최종)" xfId="2914"/>
    <cellStyle name="_적격(화산) _적십집행_건축내역_유화집행" xfId="2915"/>
    <cellStyle name="_적격(화산) _적십집행_건축내역_유화집행_김포대건축" xfId="2916"/>
    <cellStyle name="_적격(화산) _적십집행_건축내역_유화집행_김포대건축_김포대학토목공사(최종)" xfId="2917"/>
    <cellStyle name="_적격(화산) _적십집행_경기도지방공무원교육원청사(개산견적-총괄,간접비)" xfId="2918"/>
    <cellStyle name="_적격(화산) _적십집행_경기도지방공무원교육원청사(개산견적-총괄,간접비)_김포대학토목공사(최종)" xfId="2919"/>
    <cellStyle name="_적격(화산) _적십집행_김포대건축" xfId="2920"/>
    <cellStyle name="_적격(화산) _적십집행_김포대건축_김포대학토목공사(최종)" xfId="2921"/>
    <cellStyle name="_적격(화산) _적십집행_미,조,타" xfId="2922"/>
    <cellStyle name="_적격(화산) _적십집행_미,조,타_김포대건축" xfId="2923"/>
    <cellStyle name="_적격(화산) _적십집행_미,조,타_김포대건축_김포대학토목공사(최종)" xfId="2924"/>
    <cellStyle name="_적격(화산) _적십집행_유화빌딩집행" xfId="2925"/>
    <cellStyle name="_적격(화산) _적십집행_유화빌딩집행_김포대건축" xfId="2926"/>
    <cellStyle name="_적격(화산) _적십집행_유화빌딩집행_김포대건축_김포대학토목공사(최종)" xfId="2927"/>
    <cellStyle name="_적격(화산) _적십집행_유화집행" xfId="2928"/>
    <cellStyle name="_적격(화산) _적십집행_유화집행_김포대건축" xfId="2929"/>
    <cellStyle name="_적격(화산) _적십집행_유화집행_김포대건축_김포대학토목공사(최종)" xfId="2930"/>
    <cellStyle name="_적격(화산) _적십집행_집행" xfId="2931"/>
    <cellStyle name="_적격(화산) _적십집행_집행_김포대건축" xfId="2932"/>
    <cellStyle name="_적격(화산) _적십집행_집행_김포대건축_김포대학토목공사(최종)" xfId="2933"/>
    <cellStyle name="_적격(화산) _적십집행_집행_미,조,타" xfId="2934"/>
    <cellStyle name="_적격(화산) _적십집행_집행_미,조,타_김포대건축" xfId="2935"/>
    <cellStyle name="_적격(화산) _적십집행_집행_미,조,타_김포대건축_김포대학토목공사(최종)" xfId="2936"/>
    <cellStyle name="_적격(화산) _적십집행_집행_유화빌딩집행" xfId="2937"/>
    <cellStyle name="_적격(화산) _적십집행_집행_유화빌딩집행_김포대건축" xfId="2938"/>
    <cellStyle name="_적격(화산) _적십집행_집행_유화빌딩집행_김포대건축_김포대학토목공사(최종)" xfId="2939"/>
    <cellStyle name="_적격(화산) _적십집행_집행_유화집행" xfId="2940"/>
    <cellStyle name="_적격(화산) _적십집행_집행_유화집행_김포대건축" xfId="2941"/>
    <cellStyle name="_적격(화산) _적십집행_집행_유화집행_김포대건축_김포대학토목공사(최종)" xfId="2942"/>
    <cellStyle name="_적격(화산) _적십집행_태평건축집행" xfId="2943"/>
    <cellStyle name="_적격(화산) _적십집행_태평건축집행_김포대건축" xfId="2944"/>
    <cellStyle name="_적격(화산) _적십집행_태평건축집행_김포대건축_김포대학토목공사(최종)" xfId="2945"/>
    <cellStyle name="_적격(화산) _적십집행_태평건축집행_미,조,타" xfId="2946"/>
    <cellStyle name="_적격(화산) _적십집행_태평건축집행_미,조,타_김포대건축" xfId="2947"/>
    <cellStyle name="_적격(화산) _적십집행_태평건축집행_미,조,타_김포대건축_김포대학토목공사(최종)" xfId="2948"/>
    <cellStyle name="_적격(화산) _적십집행_태평건축집행_유화빌딩집행" xfId="2949"/>
    <cellStyle name="_적격(화산) _적십집행_태평건축집행_유화빌딩집행_김포대건축" xfId="2950"/>
    <cellStyle name="_적격(화산) _적십집행_태평건축집행_유화빌딩집행_김포대건축_김포대학토목공사(최종)" xfId="2951"/>
    <cellStyle name="_적격(화산) _적십집행_태평건축집행_유화집행" xfId="2952"/>
    <cellStyle name="_적격(화산) _적십집행_태평건축집행_유화집행_김포대건축" xfId="2953"/>
    <cellStyle name="_적격(화산) _적십집행_태평건축집행_유화집행_김포대건축_김포대학토목공사(최종)" xfId="2954"/>
    <cellStyle name="_적격(화산) _적십집행_태평도급-" xfId="2955"/>
    <cellStyle name="_적격(화산) _적십집행_태평도급-_김포대건축" xfId="2956"/>
    <cellStyle name="_적격(화산) _적십집행_태평도급-_김포대건축_김포대학토목공사(최종)" xfId="2957"/>
    <cellStyle name="_적격(화산) _적십집행_태평도급-_미,조,타" xfId="2958"/>
    <cellStyle name="_적격(화산) _적십집행_태평도급-_미,조,타_김포대건축" xfId="2959"/>
    <cellStyle name="_적격(화산) _적십집행_태평도급-_미,조,타_김포대건축_김포대학토목공사(최종)" xfId="2960"/>
    <cellStyle name="_적격(화산) _적십집행_태평도급-_유화빌딩집행" xfId="2961"/>
    <cellStyle name="_적격(화산) _적십집행_태평도급-_유화빌딩집행_김포대건축" xfId="2962"/>
    <cellStyle name="_적격(화산) _적십집행_태평도급-_유화빌딩집행_김포대건축_김포대학토목공사(최종)" xfId="2963"/>
    <cellStyle name="_적격(화산) _적십집행_태평도급-_유화집행" xfId="2964"/>
    <cellStyle name="_적격(화산) _적십집행_태평도급-_유화집행_김포대건축" xfId="2965"/>
    <cellStyle name="_적격(화산) _적십집행_태평도급-_유화집행_김포대건축_김포대학토목공사(최종)" xfId="2966"/>
    <cellStyle name="_적격(화산) _집행" xfId="2967"/>
    <cellStyle name="_적격(화산) _집행_김포대건축" xfId="2968"/>
    <cellStyle name="_적격(화산) _집행_김포대건축_김포대학토목공사(최종)" xfId="2969"/>
    <cellStyle name="_적격(화산) _집행_미,조,타" xfId="2970"/>
    <cellStyle name="_적격(화산) _집행_미,조,타_김포대건축" xfId="2971"/>
    <cellStyle name="_적격(화산) _집행_미,조,타_김포대건축_김포대학토목공사(최종)" xfId="2972"/>
    <cellStyle name="_적격(화산) _집행_유화빌딩집행" xfId="2973"/>
    <cellStyle name="_적격(화산) _집행_유화빌딩집행_김포대건축" xfId="2974"/>
    <cellStyle name="_적격(화산) _집행_유화빌딩집행_김포대건축_김포대학토목공사(최종)" xfId="2975"/>
    <cellStyle name="_적격(화산) _집행_유화집행" xfId="2976"/>
    <cellStyle name="_적격(화산) _집행_유화집행_김포대건축" xfId="2977"/>
    <cellStyle name="_적격(화산) _집행_유화집행_김포대건축_김포대학토목공사(최종)" xfId="2978"/>
    <cellStyle name="_적격(화산) _집행2" xfId="2979"/>
    <cellStyle name="_적격(화산) _집행2_건축내역" xfId="2980"/>
    <cellStyle name="_적격(화산) _집행2_건축내역_김포대건축" xfId="2981"/>
    <cellStyle name="_적격(화산) _집행2_건축내역_김포대건축_김포대학토목공사(최종)" xfId="2982"/>
    <cellStyle name="_적격(화산) _집행2_건축내역_미,조,타" xfId="2983"/>
    <cellStyle name="_적격(화산) _집행2_건축내역_미,조,타_김포대건축" xfId="2984"/>
    <cellStyle name="_적격(화산) _집행2_건축내역_미,조,타_김포대건축_김포대학토목공사(최종)" xfId="2985"/>
    <cellStyle name="_적격(화산) _집행2_건축내역_유화빌딩집행" xfId="2986"/>
    <cellStyle name="_적격(화산) _집행2_건축내역_유화빌딩집행_김포대건축" xfId="2987"/>
    <cellStyle name="_적격(화산) _집행2_건축내역_유화빌딩집행_김포대건축_김포대학토목공사(최종)" xfId="2988"/>
    <cellStyle name="_적격(화산) _집행2_건축내역_유화집행" xfId="2989"/>
    <cellStyle name="_적격(화산) _집행2_건축내역_유화집행_김포대건축" xfId="2990"/>
    <cellStyle name="_적격(화산) _집행2_건축내역_유화집행_김포대건축_김포대학토목공사(최종)" xfId="2991"/>
    <cellStyle name="_적격(화산) _집행2_경기도지방공무원교육원청사(개산견적-총괄,간접비)" xfId="2992"/>
    <cellStyle name="_적격(화산) _집행2_경기도지방공무원교육원청사(개산견적-총괄,간접비)_김포대학토목공사(최종)" xfId="2993"/>
    <cellStyle name="_적격(화산) _집행2_김포대건축" xfId="2994"/>
    <cellStyle name="_적격(화산) _집행2_김포대건축_김포대학토목공사(최종)" xfId="2995"/>
    <cellStyle name="_적격(화산) _집행2_미,조,타" xfId="2996"/>
    <cellStyle name="_적격(화산) _집행2_미,조,타_김포대건축" xfId="2997"/>
    <cellStyle name="_적격(화산) _집행2_미,조,타_김포대건축_김포대학토목공사(최종)" xfId="2998"/>
    <cellStyle name="_적격(화산) _집행2_유화빌딩집행" xfId="2999"/>
    <cellStyle name="_적격(화산) _집행2_유화빌딩집행_김포대건축" xfId="3000"/>
    <cellStyle name="_적격(화산) _집행2_유화빌딩집행_김포대건축_김포대학토목공사(최종)" xfId="3001"/>
    <cellStyle name="_적격(화산) _집행2_유화집행" xfId="3002"/>
    <cellStyle name="_적격(화산) _집행2_유화집행_김포대건축" xfId="3003"/>
    <cellStyle name="_적격(화산) _집행2_유화집행_김포대건축_김포대학토목공사(최종)" xfId="3004"/>
    <cellStyle name="_적격(화산) _집행2_집행" xfId="3005"/>
    <cellStyle name="_적격(화산) _집행2_집행_김포대건축" xfId="3006"/>
    <cellStyle name="_적격(화산) _집행2_집행_김포대건축_김포대학토목공사(최종)" xfId="3007"/>
    <cellStyle name="_적격(화산) _집행2_집행_미,조,타" xfId="3008"/>
    <cellStyle name="_적격(화산) _집행2_집행_미,조,타_김포대건축" xfId="3009"/>
    <cellStyle name="_적격(화산) _집행2_집행_미,조,타_김포대건축_김포대학토목공사(최종)" xfId="3010"/>
    <cellStyle name="_적격(화산) _집행2_집행_유화빌딩집행" xfId="3011"/>
    <cellStyle name="_적격(화산) _집행2_집행_유화빌딩집행_김포대건축" xfId="3012"/>
    <cellStyle name="_적격(화산) _집행2_집행_유화빌딩집행_김포대건축_김포대학토목공사(최종)" xfId="3013"/>
    <cellStyle name="_적격(화산) _집행2_집행_유화집행" xfId="3014"/>
    <cellStyle name="_적격(화산) _집행2_집행_유화집행_김포대건축" xfId="3015"/>
    <cellStyle name="_적격(화산) _집행2_집행_유화집행_김포대건축_김포대학토목공사(최종)" xfId="3016"/>
    <cellStyle name="_적격(화산) _집행2_태평건축집행" xfId="3017"/>
    <cellStyle name="_적격(화산) _집행2_태평건축집행_김포대건축" xfId="3018"/>
    <cellStyle name="_적격(화산) _집행2_태평건축집행_김포대건축_김포대학토목공사(최종)" xfId="3019"/>
    <cellStyle name="_적격(화산) _집행2_태평건축집행_미,조,타" xfId="3020"/>
    <cellStyle name="_적격(화산) _집행2_태평건축집행_미,조,타_김포대건축" xfId="3021"/>
    <cellStyle name="_적격(화산) _집행2_태평건축집행_미,조,타_김포대건축_김포대학토목공사(최종)" xfId="3022"/>
    <cellStyle name="_적격(화산) _집행2_태평건축집행_유화빌딩집행" xfId="3023"/>
    <cellStyle name="_적격(화산) _집행2_태평건축집행_유화빌딩집행_김포대건축" xfId="3024"/>
    <cellStyle name="_적격(화산) _집행2_태평건축집행_유화빌딩집행_김포대건축_김포대학토목공사(최종)" xfId="3025"/>
    <cellStyle name="_적격(화산) _집행2_태평건축집행_유화집행" xfId="3026"/>
    <cellStyle name="_적격(화산) _집행2_태평건축집행_유화집행_김포대건축" xfId="3027"/>
    <cellStyle name="_적격(화산) _집행2_태평건축집행_유화집행_김포대건축_김포대학토목공사(최종)" xfId="3028"/>
    <cellStyle name="_적격(화산) _집행2_태평도급-" xfId="3029"/>
    <cellStyle name="_적격(화산) _집행2_태평도급-_김포대건축" xfId="3030"/>
    <cellStyle name="_적격(화산) _집행2_태평도급-_김포대건축_김포대학토목공사(최종)" xfId="3031"/>
    <cellStyle name="_적격(화산) _집행2_태평도급-_미,조,타" xfId="3032"/>
    <cellStyle name="_적격(화산) _집행2_태평도급-_미,조,타_김포대건축" xfId="3033"/>
    <cellStyle name="_적격(화산) _집행2_태평도급-_미,조,타_김포대건축_김포대학토목공사(최종)" xfId="3034"/>
    <cellStyle name="_적격(화산) _집행2_태평도급-_유화빌딩집행" xfId="3035"/>
    <cellStyle name="_적격(화산) _집행2_태평도급-_유화빌딩집행_김포대건축" xfId="3036"/>
    <cellStyle name="_적격(화산) _집행2_태평도급-_유화빌딩집행_김포대건축_김포대학토목공사(최종)" xfId="3037"/>
    <cellStyle name="_적격(화산) _집행2_태평도급-_유화집행" xfId="3038"/>
    <cellStyle name="_적격(화산) _집행2_태평도급-_유화집행_김포대건축" xfId="3039"/>
    <cellStyle name="_적격(화산) _집행2_태평도급-_유화집행_김포대건축_김포대학토목공사(최종)" xfId="3040"/>
    <cellStyle name="_적격(화산) _참존수정" xfId="3041"/>
    <cellStyle name="_적격(화산) _참존수정_김포대건축" xfId="3042"/>
    <cellStyle name="_적격(화산) _참존수정_김포대건축_김포대학토목공사(최종)" xfId="3043"/>
    <cellStyle name="_적격(화산) _참존수정_미,조,타" xfId="3044"/>
    <cellStyle name="_적격(화산) _참존수정_미,조,타_김포대건축" xfId="3045"/>
    <cellStyle name="_적격(화산) _참존수정_미,조,타_김포대건축_김포대학토목공사(최종)" xfId="3046"/>
    <cellStyle name="_적격(화산) _참존수정_유화빌딩집행" xfId="3047"/>
    <cellStyle name="_적격(화산) _참존수정_유화빌딩집행_김포대건축" xfId="3048"/>
    <cellStyle name="_적격(화산) _참존수정_유화빌딩집행_김포대건축_김포대학토목공사(최종)" xfId="3049"/>
    <cellStyle name="_적격(화산) _참존수정_유화집행" xfId="3050"/>
    <cellStyle name="_적격(화산) _참존수정_유화집행_김포대건축" xfId="3051"/>
    <cellStyle name="_적격(화산) _참존수정_유화집행_김포대건축_김포대학토목공사(최종)" xfId="3052"/>
    <cellStyle name="_적격(화산) _철골" xfId="3053"/>
    <cellStyle name="_적격(화산) _철골_건축내역" xfId="3054"/>
    <cellStyle name="_적격(화산) _철골_건축내역_김포대건축" xfId="3055"/>
    <cellStyle name="_적격(화산) _철골_건축내역_김포대건축_김포대학토목공사(최종)" xfId="3056"/>
    <cellStyle name="_적격(화산) _철골_건축내역_미,조,타" xfId="3057"/>
    <cellStyle name="_적격(화산) _철골_건축내역_미,조,타_김포대건축" xfId="3058"/>
    <cellStyle name="_적격(화산) _철골_건축내역_미,조,타_김포대건축_김포대학토목공사(최종)" xfId="3059"/>
    <cellStyle name="_적격(화산) _철골_건축내역_유화빌딩집행" xfId="3060"/>
    <cellStyle name="_적격(화산) _철골_건축내역_유화빌딩집행_김포대건축" xfId="3061"/>
    <cellStyle name="_적격(화산) _철골_건축내역_유화빌딩집행_김포대건축_김포대학토목공사(최종)" xfId="3062"/>
    <cellStyle name="_적격(화산) _철골_건축내역_유화집행" xfId="3063"/>
    <cellStyle name="_적격(화산) _철골_건축내역_유화집행_김포대건축" xfId="3064"/>
    <cellStyle name="_적격(화산) _철골_건축내역_유화집행_김포대건축_김포대학토목공사(최종)" xfId="3065"/>
    <cellStyle name="_적격(화산) _철골_경기도지방공무원교육원청사(개산견적-총괄,간접비)" xfId="3066"/>
    <cellStyle name="_적격(화산) _철골_경기도지방공무원교육원청사(개산견적-총괄,간접비)_김포대학토목공사(최종)" xfId="3067"/>
    <cellStyle name="_적격(화산) _철골_김포대건축" xfId="3068"/>
    <cellStyle name="_적격(화산) _철골_김포대건축_김포대학토목공사(최종)" xfId="3069"/>
    <cellStyle name="_적격(화산) _철골_미,조,타" xfId="3070"/>
    <cellStyle name="_적격(화산) _철골_미,조,타_김포대건축" xfId="3071"/>
    <cellStyle name="_적격(화산) _철골_미,조,타_김포대건축_김포대학토목공사(최종)" xfId="3072"/>
    <cellStyle name="_적격(화산) _철골_유화빌딩집행" xfId="3073"/>
    <cellStyle name="_적격(화산) _철골_유화빌딩집행_김포대건축" xfId="3074"/>
    <cellStyle name="_적격(화산) _철골_유화빌딩집행_김포대건축_김포대학토목공사(최종)" xfId="3075"/>
    <cellStyle name="_적격(화산) _철골_유화집행" xfId="3076"/>
    <cellStyle name="_적격(화산) _철골_유화집행_김포대건축" xfId="3077"/>
    <cellStyle name="_적격(화산) _철골_유화집행_김포대건축_김포대학토목공사(최종)" xfId="3078"/>
    <cellStyle name="_적격(화산) _철골_집행" xfId="3079"/>
    <cellStyle name="_적격(화산) _철골_집행_김포대건축" xfId="3080"/>
    <cellStyle name="_적격(화산) _철골_집행_김포대건축_김포대학토목공사(최종)" xfId="3081"/>
    <cellStyle name="_적격(화산) _철골_집행_미,조,타" xfId="3082"/>
    <cellStyle name="_적격(화산) _철골_집행_미,조,타_김포대건축" xfId="3083"/>
    <cellStyle name="_적격(화산) _철골_집행_미,조,타_김포대건축_김포대학토목공사(최종)" xfId="3084"/>
    <cellStyle name="_적격(화산) _철골_집행_유화빌딩집행" xfId="3085"/>
    <cellStyle name="_적격(화산) _철골_집행_유화빌딩집행_김포대건축" xfId="3086"/>
    <cellStyle name="_적격(화산) _철골_집행_유화빌딩집행_김포대건축_김포대학토목공사(최종)" xfId="3087"/>
    <cellStyle name="_적격(화산) _철골_집행_유화집행" xfId="3088"/>
    <cellStyle name="_적격(화산) _철골_집행_유화집행_김포대건축" xfId="3089"/>
    <cellStyle name="_적격(화산) _철골_집행_유화집행_김포대건축_김포대학토목공사(최종)" xfId="3090"/>
    <cellStyle name="_적격(화산) _철골_태평건축집행" xfId="3091"/>
    <cellStyle name="_적격(화산) _철골_태평건축집행_김포대건축" xfId="3092"/>
    <cellStyle name="_적격(화산) _철골_태평건축집행_김포대건축_김포대학토목공사(최종)" xfId="3093"/>
    <cellStyle name="_적격(화산) _철골_태평건축집행_미,조,타" xfId="3094"/>
    <cellStyle name="_적격(화산) _철골_태평건축집행_미,조,타_김포대건축" xfId="3095"/>
    <cellStyle name="_적격(화산) _철골_태평건축집행_미,조,타_김포대건축_김포대학토목공사(최종)" xfId="3096"/>
    <cellStyle name="_적격(화산) _철골_태평건축집행_유화빌딩집행" xfId="3097"/>
    <cellStyle name="_적격(화산) _철골_태평건축집행_유화빌딩집행_김포대건축" xfId="3098"/>
    <cellStyle name="_적격(화산) _철골_태평건축집행_유화빌딩집행_김포대건축_김포대학토목공사(최종)" xfId="3099"/>
    <cellStyle name="_적격(화산) _철골_태평건축집행_유화집행" xfId="3100"/>
    <cellStyle name="_적격(화산) _철골_태평건축집행_유화집행_김포대건축" xfId="3101"/>
    <cellStyle name="_적격(화산) _철골_태평건축집행_유화집행_김포대건축_김포대학토목공사(최종)" xfId="3102"/>
    <cellStyle name="_적격(화산) _철골_태평도급-" xfId="3103"/>
    <cellStyle name="_적격(화산) _철골_태평도급-_김포대건축" xfId="3104"/>
    <cellStyle name="_적격(화산) _철골_태평도급-_김포대건축_김포대학토목공사(최종)" xfId="3105"/>
    <cellStyle name="_적격(화산) _철골_태평도급-_미,조,타" xfId="3106"/>
    <cellStyle name="_적격(화산) _철골_태평도급-_미,조,타_김포대건축" xfId="3107"/>
    <cellStyle name="_적격(화산) _철골_태평도급-_미,조,타_김포대건축_김포대학토목공사(최종)" xfId="3108"/>
    <cellStyle name="_적격(화산) _철골_태평도급-_유화빌딩집행" xfId="3109"/>
    <cellStyle name="_적격(화산) _철골_태평도급-_유화빌딩집행_김포대건축" xfId="3110"/>
    <cellStyle name="_적격(화산) _철골_태평도급-_유화빌딩집행_김포대건축_김포대학토목공사(최종)" xfId="3111"/>
    <cellStyle name="_적격(화산) _철골_태평도급-_유화집행" xfId="3112"/>
    <cellStyle name="_적격(화산) _철골_태평도급-_유화집행_김포대건축" xfId="3113"/>
    <cellStyle name="_적격(화산) _철골_태평도급-_유화집행_김포대건축_김포대학토목공사(최종)" xfId="3114"/>
    <cellStyle name="_적격(화산) _태평건축집행" xfId="3115"/>
    <cellStyle name="_적격(화산) _태평건축집행_김포대건축" xfId="3116"/>
    <cellStyle name="_적격(화산) _태평건축집행_김포대건축_김포대학토목공사(최종)" xfId="3117"/>
    <cellStyle name="_적격(화산) _태평건축집행_미,조,타" xfId="3118"/>
    <cellStyle name="_적격(화산) _태평건축집행_미,조,타_김포대건축" xfId="3119"/>
    <cellStyle name="_적격(화산) _태평건축집행_미,조,타_김포대건축_김포대학토목공사(최종)" xfId="3120"/>
    <cellStyle name="_적격(화산) _태평건축집행_유화빌딩집행" xfId="3121"/>
    <cellStyle name="_적격(화산) _태평건축집행_유화빌딩집행_김포대건축" xfId="3122"/>
    <cellStyle name="_적격(화산) _태평건축집행_유화빌딩집행_김포대건축_김포대학토목공사(최종)" xfId="3123"/>
    <cellStyle name="_적격(화산) _태평건축집행_유화집행" xfId="3124"/>
    <cellStyle name="_적격(화산) _태평건축집행_유화집행_김포대건축" xfId="3125"/>
    <cellStyle name="_적격(화산) _태평건축집행_유화집행_김포대건축_김포대학토목공사(최종)" xfId="3126"/>
    <cellStyle name="_적격(화산) _태평도급-" xfId="3127"/>
    <cellStyle name="_적격(화산) _태평도급-_김포대건축" xfId="3128"/>
    <cellStyle name="_적격(화산) _태평도급-_김포대건축_김포대학토목공사(최종)" xfId="3129"/>
    <cellStyle name="_적격(화산) _태평도급-_미,조,타" xfId="3130"/>
    <cellStyle name="_적격(화산) _태평도급-_미,조,타_김포대건축" xfId="3131"/>
    <cellStyle name="_적격(화산) _태평도급-_미,조,타_김포대건축_김포대학토목공사(최종)" xfId="3132"/>
    <cellStyle name="_적격(화산) _태평도급-_유화빌딩집행" xfId="3133"/>
    <cellStyle name="_적격(화산) _태평도급-_유화빌딩집행_김포대건축" xfId="3134"/>
    <cellStyle name="_적격(화산) _태평도급-_유화빌딩집행_김포대건축_김포대학토목공사(최종)" xfId="3135"/>
    <cellStyle name="_적격(화산) _태평도급-_유화집행" xfId="3136"/>
    <cellStyle name="_적격(화산) _태평도급-_유화집행_김포대건축" xfId="3137"/>
    <cellStyle name="_적격(화산) _태평도급-_유화집행_김포대건축_김포대학토목공사(최종)" xfId="3138"/>
    <cellStyle name="_정자동근생(제출)" xfId="3139"/>
    <cellStyle name="_제주도문예회관(동아PA)" xfId="3140"/>
    <cellStyle name="_제주시 문예회관 면막 내역서" xfId="3141"/>
    <cellStyle name="_집행(간접비 산출)" xfId="3142"/>
    <cellStyle name="_집행(간접비 산출)_김포대건축" xfId="3143"/>
    <cellStyle name="_집행(간접비 산출)_김포대건축_김포대학토목공사(최종)" xfId="3144"/>
    <cellStyle name="_집행(간접비 산출)_미,조,타" xfId="3145"/>
    <cellStyle name="_집행(간접비 산출)_미,조,타_김포대건축" xfId="3146"/>
    <cellStyle name="_집행(간접비 산출)_미,조,타_김포대건축_김포대학토목공사(최종)" xfId="3147"/>
    <cellStyle name="_집행(간접비 산출)_유화빌딩집행" xfId="3148"/>
    <cellStyle name="_집행(간접비 산출)_유화빌딩집행_김포대건축" xfId="3149"/>
    <cellStyle name="_집행(간접비 산출)_유화빌딩집행_김포대건축_김포대학토목공사(최종)" xfId="3150"/>
    <cellStyle name="_집행(간접비 산출)_유화집행" xfId="3151"/>
    <cellStyle name="_집행(간접비 산출)_유화집행_김포대건축" xfId="3152"/>
    <cellStyle name="_집행(간접비 산출)_유화집행_김포대건축_김포대학토목공사(최종)" xfId="3153"/>
    <cellStyle name="_집행(간접비 산출)_태평건축집행" xfId="3154"/>
    <cellStyle name="_집행(간접비 산출)_태평건축집행_김포대건축" xfId="3155"/>
    <cellStyle name="_집행(간접비 산출)_태평건축집행_김포대건축_김포대학토목공사(최종)" xfId="3156"/>
    <cellStyle name="_집행(간접비 산출)_태평건축집행_미,조,타" xfId="3157"/>
    <cellStyle name="_집행(간접비 산출)_태평건축집행_미,조,타_김포대건축" xfId="3158"/>
    <cellStyle name="_집행(간접비 산출)_태평건축집행_미,조,타_김포대건축_김포대학토목공사(최종)" xfId="3159"/>
    <cellStyle name="_집행(간접비 산출)_태평건축집행_유화빌딩집행" xfId="3160"/>
    <cellStyle name="_집행(간접비 산출)_태평건축집행_유화빌딩집행_김포대건축" xfId="3161"/>
    <cellStyle name="_집행(간접비 산출)_태평건축집행_유화빌딩집행_김포대건축_김포대학토목공사(최종)" xfId="3162"/>
    <cellStyle name="_집행(간접비 산출)_태평건축집행_유화집행" xfId="3163"/>
    <cellStyle name="_집행(간접비 산출)_태평건축집행_유화집행_김포대건축" xfId="3164"/>
    <cellStyle name="_집행(간접비 산출)_태평건축집행_유화집행_김포대건축_김포대학토목공사(최종)" xfId="3165"/>
    <cellStyle name="_집행갑지 " xfId="3166"/>
    <cellStyle name="_집행갑지 _건축내역" xfId="3167"/>
    <cellStyle name="_집행갑지 _건축내역_김포대건축" xfId="3168"/>
    <cellStyle name="_집행갑지 _건축내역_김포대건축_김포대학토목공사(최종)" xfId="3169"/>
    <cellStyle name="_집행갑지 _건축내역_미,조,타" xfId="3170"/>
    <cellStyle name="_집행갑지 _건축내역_미,조,타_김포대건축" xfId="3171"/>
    <cellStyle name="_집행갑지 _건축내역_미,조,타_김포대건축_김포대학토목공사(최종)" xfId="3172"/>
    <cellStyle name="_집행갑지 _건축내역_유화빌딩집행" xfId="3173"/>
    <cellStyle name="_집행갑지 _건축내역_유화빌딩집행_김포대건축" xfId="3174"/>
    <cellStyle name="_집행갑지 _건축내역_유화빌딩집행_김포대건축_김포대학토목공사(최종)" xfId="3175"/>
    <cellStyle name="_집행갑지 _건축내역_유화집행" xfId="3176"/>
    <cellStyle name="_집행갑지 _건축내역_유화집행_김포대건축" xfId="3177"/>
    <cellStyle name="_집행갑지 _건축내역_유화집행_김포대건축_김포대학토목공사(최종)" xfId="3178"/>
    <cellStyle name="_집행갑지 _경기도지방공무원교육원청사(개산견적-총괄,간접비)" xfId="3179"/>
    <cellStyle name="_집행갑지 _경기도지방공무원교육원청사(개산견적-총괄,간접비)_김포대학토목공사(최종)" xfId="3180"/>
    <cellStyle name="_집행갑지 _김포대건축" xfId="3181"/>
    <cellStyle name="_집행갑지 _김포대건축_김포대학토목공사(최종)" xfId="3182"/>
    <cellStyle name="_집행갑지 _미,조,타" xfId="3183"/>
    <cellStyle name="_집행갑지 _미,조,타_김포대건축" xfId="3184"/>
    <cellStyle name="_집행갑지 _미,조,타_김포대건축_김포대학토목공사(최종)" xfId="3185"/>
    <cellStyle name="_집행갑지 _유화빌딩집행" xfId="3186"/>
    <cellStyle name="_집행갑지 _유화빌딩집행_김포대건축" xfId="3187"/>
    <cellStyle name="_집행갑지 _유화빌딩집행_김포대건축_김포대학토목공사(최종)" xfId="3188"/>
    <cellStyle name="_집행갑지 _유화집행" xfId="3189"/>
    <cellStyle name="_집행갑지 _유화집행_김포대건축" xfId="3190"/>
    <cellStyle name="_집행갑지 _유화집행_김포대건축_김포대학토목공사(최종)" xfId="3191"/>
    <cellStyle name="_집행갑지 _집행" xfId="3192"/>
    <cellStyle name="_집행갑지 _집행_김포대건축" xfId="3193"/>
    <cellStyle name="_집행갑지 _집행_김포대건축_김포대학토목공사(최종)" xfId="3194"/>
    <cellStyle name="_집행갑지 _집행_미,조,타" xfId="3195"/>
    <cellStyle name="_집행갑지 _집행_미,조,타_김포대건축" xfId="3196"/>
    <cellStyle name="_집행갑지 _집행_미,조,타_김포대건축_김포대학토목공사(최종)" xfId="3197"/>
    <cellStyle name="_집행갑지 _집행_유화빌딩집행" xfId="3198"/>
    <cellStyle name="_집행갑지 _집행_유화빌딩집행_김포대건축" xfId="3199"/>
    <cellStyle name="_집행갑지 _집행_유화빌딩집행_김포대건축_김포대학토목공사(최종)" xfId="3200"/>
    <cellStyle name="_집행갑지 _집행_유화집행" xfId="3201"/>
    <cellStyle name="_집행갑지 _집행_유화집행_김포대건축" xfId="3202"/>
    <cellStyle name="_집행갑지 _집행_유화집행_김포대건축_김포대학토목공사(최종)" xfId="3203"/>
    <cellStyle name="_집행갑지 _참존수정" xfId="3204"/>
    <cellStyle name="_집행갑지 _참존수정_김포대건축" xfId="3205"/>
    <cellStyle name="_집행갑지 _참존수정_김포대건축_김포대학토목공사(최종)" xfId="3206"/>
    <cellStyle name="_집행갑지 _참존수정_미,조,타" xfId="3207"/>
    <cellStyle name="_집행갑지 _참존수정_미,조,타_김포대건축" xfId="3208"/>
    <cellStyle name="_집행갑지 _참존수정_미,조,타_김포대건축_김포대학토목공사(최종)" xfId="3209"/>
    <cellStyle name="_집행갑지 _참존수정_유화빌딩집행" xfId="3210"/>
    <cellStyle name="_집행갑지 _참존수정_유화빌딩집행_김포대건축" xfId="3211"/>
    <cellStyle name="_집행갑지 _참존수정_유화빌딩집행_김포대건축_김포대학토목공사(최종)" xfId="3212"/>
    <cellStyle name="_집행갑지 _참존수정_유화집행" xfId="3213"/>
    <cellStyle name="_집행갑지 _참존수정_유화집행_김포대건축" xfId="3214"/>
    <cellStyle name="_집행갑지 _참존수정_유화집행_김포대건축_김포대학토목공사(최종)" xfId="3215"/>
    <cellStyle name="_집행갑지 _태평건축집행" xfId="3216"/>
    <cellStyle name="_집행갑지 _태평건축집행_김포대건축" xfId="3217"/>
    <cellStyle name="_집행갑지 _태평건축집행_김포대건축_김포대학토목공사(최종)" xfId="3218"/>
    <cellStyle name="_집행갑지 _태평건축집행_미,조,타" xfId="3219"/>
    <cellStyle name="_집행갑지 _태평건축집행_미,조,타_김포대건축" xfId="3220"/>
    <cellStyle name="_집행갑지 _태평건축집행_미,조,타_김포대건축_김포대학토목공사(최종)" xfId="3221"/>
    <cellStyle name="_집행갑지 _태평건축집행_유화빌딩집행" xfId="3222"/>
    <cellStyle name="_집행갑지 _태평건축집행_유화빌딩집행_김포대건축" xfId="3223"/>
    <cellStyle name="_집행갑지 _태평건축집행_유화빌딩집행_김포대건축_김포대학토목공사(최종)" xfId="3224"/>
    <cellStyle name="_집행갑지 _태평건축집행_유화집행" xfId="3225"/>
    <cellStyle name="_집행갑지 _태평건축집행_유화집행_김포대건축" xfId="3226"/>
    <cellStyle name="_집행갑지 _태평건축집행_유화집행_김포대건축_김포대학토목공사(최종)" xfId="3227"/>
    <cellStyle name="_집행갑지 _태평도급-" xfId="3228"/>
    <cellStyle name="_집행갑지 _태평도급-_김포대건축" xfId="3229"/>
    <cellStyle name="_집행갑지 _태평도급-_김포대건축_김포대학토목공사(최종)" xfId="3230"/>
    <cellStyle name="_집행갑지 _태평도급-_미,조,타" xfId="3231"/>
    <cellStyle name="_집행갑지 _태평도급-_미,조,타_김포대건축" xfId="3232"/>
    <cellStyle name="_집행갑지 _태평도급-_미,조,타_김포대건축_김포대학토목공사(최종)" xfId="3233"/>
    <cellStyle name="_집행갑지 _태평도급-_유화빌딩집행" xfId="3234"/>
    <cellStyle name="_집행갑지 _태평도급-_유화빌딩집행_김포대건축" xfId="3235"/>
    <cellStyle name="_집행갑지 _태평도급-_유화빌딩집행_김포대건축_김포대학토목공사(최종)" xfId="3236"/>
    <cellStyle name="_집행갑지 _태평도급-_유화집행" xfId="3237"/>
    <cellStyle name="_집행갑지 _태평도급-_유화집행_김포대건축" xfId="3238"/>
    <cellStyle name="_집행갑지 _태평도급-_유화집행_김포대건축_김포대학토목공사(최종)" xfId="3239"/>
    <cellStyle name="_철골" xfId="3240"/>
    <cellStyle name="_철골_건축내역" xfId="3241"/>
    <cellStyle name="_철골_건축내역_김포대건축" xfId="3242"/>
    <cellStyle name="_철골_건축내역_김포대건축_김포대학토목공사(최종)" xfId="3243"/>
    <cellStyle name="_철골_건축내역_미,조,타" xfId="3244"/>
    <cellStyle name="_철골_건축내역_미,조,타_김포대건축" xfId="3245"/>
    <cellStyle name="_철골_건축내역_미,조,타_김포대건축_김포대학토목공사(최종)" xfId="3246"/>
    <cellStyle name="_철골_건축내역_유화빌딩집행" xfId="3247"/>
    <cellStyle name="_철골_건축내역_유화빌딩집행_김포대건축" xfId="3248"/>
    <cellStyle name="_철골_건축내역_유화빌딩집행_김포대건축_김포대학토목공사(최종)" xfId="3249"/>
    <cellStyle name="_철골_건축내역_유화집행" xfId="3250"/>
    <cellStyle name="_철골_건축내역_유화집행_김포대건축" xfId="3251"/>
    <cellStyle name="_철골_건축내역_유화집행_김포대건축_김포대학토목공사(최종)" xfId="3252"/>
    <cellStyle name="_철골_경기도지방공무원교육원청사(개산견적-총괄,간접비)" xfId="3253"/>
    <cellStyle name="_철골_경기도지방공무원교육원청사(개산견적-총괄,간접비)_김포대학토목공사(최종)" xfId="3254"/>
    <cellStyle name="_철골_김포대건축" xfId="3255"/>
    <cellStyle name="_철골_김포대건축_김포대학토목공사(최종)" xfId="3256"/>
    <cellStyle name="_철골_미,조,타" xfId="3257"/>
    <cellStyle name="_철골_미,조,타_김포대건축" xfId="3258"/>
    <cellStyle name="_철골_미,조,타_김포대건축_김포대학토목공사(최종)" xfId="3259"/>
    <cellStyle name="_철골_유화빌딩집행" xfId="3260"/>
    <cellStyle name="_철골_유화빌딩집행_김포대건축" xfId="3261"/>
    <cellStyle name="_철골_유화빌딩집행_김포대건축_김포대학토목공사(최종)" xfId="3262"/>
    <cellStyle name="_철골_유화집행" xfId="3263"/>
    <cellStyle name="_철골_유화집행_김포대건축" xfId="3264"/>
    <cellStyle name="_철골_유화집행_김포대건축_김포대학토목공사(최종)" xfId="3265"/>
    <cellStyle name="_철골_집행" xfId="3266"/>
    <cellStyle name="_철골_집행_김포대건축" xfId="3267"/>
    <cellStyle name="_철골_집행_김포대건축_김포대학토목공사(최종)" xfId="3268"/>
    <cellStyle name="_철골_집행_미,조,타" xfId="3269"/>
    <cellStyle name="_철골_집행_미,조,타_김포대건축" xfId="3270"/>
    <cellStyle name="_철골_집행_미,조,타_김포대건축_김포대학토목공사(최종)" xfId="3271"/>
    <cellStyle name="_철골_집행_유화빌딩집행" xfId="3272"/>
    <cellStyle name="_철골_집행_유화빌딩집행_김포대건축" xfId="3273"/>
    <cellStyle name="_철골_집행_유화빌딩집행_김포대건축_김포대학토목공사(최종)" xfId="3274"/>
    <cellStyle name="_철골_집행_유화집행" xfId="3275"/>
    <cellStyle name="_철골_집행_유화집행_김포대건축" xfId="3276"/>
    <cellStyle name="_철골_집행_유화집행_김포대건축_김포대학토목공사(최종)" xfId="3277"/>
    <cellStyle name="_철골_태평건축집행" xfId="3278"/>
    <cellStyle name="_철골_태평건축집행_김포대건축" xfId="3279"/>
    <cellStyle name="_철골_태평건축집행_김포대건축_김포대학토목공사(최종)" xfId="3280"/>
    <cellStyle name="_철골_태평건축집행_미,조,타" xfId="3281"/>
    <cellStyle name="_철골_태평건축집행_미,조,타_김포대건축" xfId="3282"/>
    <cellStyle name="_철골_태평건축집행_미,조,타_김포대건축_김포대학토목공사(최종)" xfId="3283"/>
    <cellStyle name="_철골_태평건축집행_유화빌딩집행" xfId="3284"/>
    <cellStyle name="_철골_태평건축집행_유화빌딩집행_김포대건축" xfId="3285"/>
    <cellStyle name="_철골_태평건축집행_유화빌딩집행_김포대건축_김포대학토목공사(최종)" xfId="3286"/>
    <cellStyle name="_철골_태평건축집행_유화집행" xfId="3287"/>
    <cellStyle name="_철골_태평건축집행_유화집행_김포대건축" xfId="3288"/>
    <cellStyle name="_철골_태평건축집행_유화집행_김포대건축_김포대학토목공사(최종)" xfId="3289"/>
    <cellStyle name="_철골_태평도급-" xfId="3290"/>
    <cellStyle name="_철골_태평도급-_김포대건축" xfId="3291"/>
    <cellStyle name="_철골_태평도급-_김포대건축_김포대학토목공사(최종)" xfId="3292"/>
    <cellStyle name="_철골_태평도급-_미,조,타" xfId="3293"/>
    <cellStyle name="_철골_태평도급-_미,조,타_김포대건축" xfId="3294"/>
    <cellStyle name="_철골_태평도급-_미,조,타_김포대건축_김포대학토목공사(최종)" xfId="3295"/>
    <cellStyle name="_철골_태평도급-_유화빌딩집행" xfId="3296"/>
    <cellStyle name="_철골_태평도급-_유화빌딩집행_김포대건축" xfId="3297"/>
    <cellStyle name="_철골_태평도급-_유화빌딩집행_김포대건축_김포대학토목공사(최종)" xfId="3298"/>
    <cellStyle name="_철골_태평도급-_유화집행" xfId="3299"/>
    <cellStyle name="_철골_태평도급-_유화집행_김포대건축" xfId="3300"/>
    <cellStyle name="_철골_태평도급-_유화집행_김포대건축_김포대학토목공사(최종)" xfId="3301"/>
    <cellStyle name="_청소년수련관산출근거조서" xfId="3302"/>
    <cellStyle name="_청소년수련관산출근거조서_1" xfId="3303"/>
    <cellStyle name="_청소년수련관일위대가" xfId="3304"/>
    <cellStyle name="_청소년수련관일위대가_1" xfId="3305"/>
    <cellStyle name="_총괄공내역서-20070522" xfId="3306"/>
    <cellStyle name="_호텔약전전기공사(1공구)-발의" xfId="3307"/>
    <cellStyle name="_홍익회도급(최종)" xfId="3308"/>
    <cellStyle name="_화성태안시네샤르망" xfId="3309"/>
    <cellStyle name="’E‰Y [0.00]_laroux" xfId="3310"/>
    <cellStyle name="’E‰Y_laroux" xfId="3311"/>
    <cellStyle name="¤@?e_TEST-1 " xfId="3312"/>
    <cellStyle name="△백분율" xfId="3313"/>
    <cellStyle name="△콤마" xfId="3314"/>
    <cellStyle name="" xfId="3315"/>
    <cellStyle name="æØè [0.00]_Region Orders (2)" xfId="3316"/>
    <cellStyle name="æØè_Region Orders (2)" xfId="3317"/>
    <cellStyle name="ÊÝ [0.00]_Region Orders (2)" xfId="3318"/>
    <cellStyle name="ÊÝ_Region Orders (2)" xfId="3319"/>
    <cellStyle name="W_Pacific Region P&amp;L" xfId="3320"/>
    <cellStyle name="0%" xfId="3321"/>
    <cellStyle name="0.0" xfId="3322"/>
    <cellStyle name="0.0%" xfId="3323"/>
    <cellStyle name="0.00" xfId="3324"/>
    <cellStyle name="0.00%" xfId="3325"/>
    <cellStyle name="0.000%" xfId="3326"/>
    <cellStyle name="0.0000%" xfId="3327"/>
    <cellStyle name="1" xfId="3328"/>
    <cellStyle name="19990216" xfId="3329"/>
    <cellStyle name="¹éºðà²" xfId="3330"/>
    <cellStyle name="²" xfId="3331"/>
    <cellStyle name="2)" xfId="3332"/>
    <cellStyle name="60" xfId="3333"/>
    <cellStyle name="90" xfId="3334"/>
    <cellStyle name="A¨­￠￢￠O [0]_INQUIRY ￠?￥i¨u¡AAⓒ￢Aⓒª " xfId="3335"/>
    <cellStyle name="A¨­￠￢￠O_INQUIRY ￠?￥i¨u¡AAⓒ￢Aⓒª " xfId="3336"/>
    <cellStyle name="Actual Date" xfId="3337"/>
    <cellStyle name="Åëè­" xfId="3338"/>
    <cellStyle name="Åëè­ [0]" xfId="3339"/>
    <cellStyle name="AeE­ [0]_ 2ÆAAþº° " xfId="3340"/>
    <cellStyle name="ÅëÈ­ [0]_(1.Åä)" xfId="3341"/>
    <cellStyle name="AeE­ [0]_¼oAI¼º " xfId="3342"/>
    <cellStyle name="ÅëÈ­ [0]_¼öÀÍ¼º " xfId="3343"/>
    <cellStyle name="AeE­ [0]_¼oAI¼º _김포대건축(수정)" xfId="3344"/>
    <cellStyle name="ÅëÈ­ [0]_laroux" xfId="3345"/>
    <cellStyle name="AeE­_ 2ÆAAþº° " xfId="3346"/>
    <cellStyle name="ÅëÈ­_(1.Åä)" xfId="3347"/>
    <cellStyle name="AeE­_¼oAI¼º " xfId="3348"/>
    <cellStyle name="ÅëÈ­_¼öÀÍ¼º " xfId="3349"/>
    <cellStyle name="AeE­_¼oAI¼º _김포대건축(수정)" xfId="3350"/>
    <cellStyle name="ÅëÈ­_laroux" xfId="3351"/>
    <cellStyle name="AeE¡ⓒ [0]_INQUIRY ￠?￥i¨u¡AAⓒ￢Aⓒª " xfId="3352"/>
    <cellStyle name="AeE¡ⓒ_INQUIRY ￠?￥i¨u¡AAⓒ￢Aⓒª " xfId="3353"/>
    <cellStyle name="Afrundet valuta_PLDT" xfId="3354"/>
    <cellStyle name="ALIGNMENT" xfId="3355"/>
    <cellStyle name="AoA¤μCAo ¾EA½" xfId="3356"/>
    <cellStyle name="args.style" xfId="3357"/>
    <cellStyle name="Äþ¸¶" xfId="3358"/>
    <cellStyle name="Äþ¸¶ [0]" xfId="3359"/>
    <cellStyle name="AÞ¸¶ [0]_ 2ÆAAþº° " xfId="3360"/>
    <cellStyle name="ÄÞ¸¶ [0]_(1.Åä)" xfId="3361"/>
    <cellStyle name="AÞ¸¶ [0]_¼oAI¼º " xfId="3362"/>
    <cellStyle name="ÄÞ¸¶ [0]_¼öÀÍ¼º " xfId="3363"/>
    <cellStyle name="AÞ¸¶ [0]_¼oAI¼º _김포대건축(수정)" xfId="3364"/>
    <cellStyle name="ÄÞ¸¶ [0]_laroux" xfId="3365"/>
    <cellStyle name="AÞ¸¶_ 2ÆAAþº° " xfId="3366"/>
    <cellStyle name="ÄÞ¸¶_(1.Åä)" xfId="3367"/>
    <cellStyle name="AÞ¸¶_¼oAI¼º " xfId="3368"/>
    <cellStyle name="ÄÞ¸¶_¼öÀÍ¼º " xfId="3369"/>
    <cellStyle name="AÞ¸¶_¼oAI¼º _김포대건축(수정)" xfId="3370"/>
    <cellStyle name="ÄÞ¸¶_laroux" xfId="3371"/>
    <cellStyle name="_x0001_b" xfId="3372"/>
    <cellStyle name="C¡IA¨ª_¡ic¨u¡A¨￢I¨￢¡Æ AN¡Æe " xfId="3373"/>
    <cellStyle name="Ç¥áø" xfId="3374"/>
    <cellStyle name="C￥AØ_  FAB AIA¤  " xfId="3375"/>
    <cellStyle name="Ç¥ÁØ_´ëºñÇ¥" xfId="3376"/>
    <cellStyle name="C￥AØ_¿μ¾÷CoE² " xfId="3377"/>
    <cellStyle name="Ç¥ÁØ_°­´ç (2)" xfId="3378"/>
    <cellStyle name="C￥AØ_°­´c (2)_광명견적대비1010" xfId="3379"/>
    <cellStyle name="Ç¥ÁØ_°­´ç (2)_광명견적대비1010" xfId="3380"/>
    <cellStyle name="C￥AØ_°­´c (2)_광명견적대비1010_1차공사분 반사판(수정)" xfId="3381"/>
    <cellStyle name="Ç¥ÁØ_°­´ç (2)_광명견적대비1010_1차공사분 반사판(수정)" xfId="3382"/>
    <cellStyle name="C￥AØ_°­´c (2)_광명견적대비1010_2953-01L" xfId="3383"/>
    <cellStyle name="Ç¥ÁØ_°­´ç (2)_광명견적대비1010_2953-01L" xfId="3384"/>
    <cellStyle name="C￥AØ_°­´c (2)_광명견적대비1010_경기예고(수정)" xfId="3385"/>
    <cellStyle name="Ç¥ÁØ_°­´ç (2)_광명견적대비1010_경기예고(수정)" xfId="3386"/>
    <cellStyle name="C￥AØ_°­´c (2)_광명견적대비1010_경기예고내역서" xfId="3387"/>
    <cellStyle name="Ç¥ÁØ_°­´ç (2)_광명견적대비1010_경기예고내역서" xfId="3388"/>
    <cellStyle name="C￥AØ_°­´c (2)_광명견적대비1010_경기예고내역서(20060420)" xfId="3389"/>
    <cellStyle name="Ç¥ÁØ_°­´ç (2)_광명견적대비1010_경기예고내역서(20060420)" xfId="3390"/>
    <cellStyle name="C￥AØ_°­´c (2)_광명견적대비1010_물가자료(2006년3월)-1" xfId="3391"/>
    <cellStyle name="Ç¥ÁØ_°­´ç (2)_광명견적대비1010_물가자료(2006년3월)-1" xfId="3392"/>
    <cellStyle name="C￥AØ_°­´c (2)_광명견적대비1010_물가자료(2006년6월)" xfId="3393"/>
    <cellStyle name="Ç¥ÁØ_°­´ç (2)_광명견적대비1010_물가자료(2006년6월)" xfId="3394"/>
    <cellStyle name="C￥AØ_°­´c (2)_광명견적대비1010_복사본 상부기계(수정)kjs" xfId="3395"/>
    <cellStyle name="Ç¥ÁØ_°­´ç (2)_광명견적대비1010_복사본 상부기계(수정)kjs" xfId="3396"/>
    <cellStyle name="C￥AØ_°­´c (2)_광명견적대비1010_상부기계(수정)" xfId="3397"/>
    <cellStyle name="Ç¥ÁØ_°­´ç (2)_광명견적대비1010_상부기계(수정)" xfId="3398"/>
    <cellStyle name="C￥AØ_°­´c (2)_광명견적대비1010_일위대가(2005년12월)" xfId="3399"/>
    <cellStyle name="Ç¥ÁØ_°­´ç (2)_광명견적대비1010_일위대가(2005년12월)" xfId="3400"/>
    <cellStyle name="C￥AØ_°­´c (2)_광명견적대비1010_일위대가(2006년9월)" xfId="3401"/>
    <cellStyle name="Ç¥ÁØ_°­´ç (2)_광명견적대비1010_일위대가(2006년9월)" xfId="3402"/>
    <cellStyle name="C￥AØ_°­´c (2)_광명견적대비1010_일위대가(2007년01월)" xfId="3403"/>
    <cellStyle name="Ç¥ÁØ_°­´ç (2)_광명견적대비1010_일위대가(2007년01월)" xfId="3404"/>
    <cellStyle name="C￥AØ_°­´c (2)_광명견적대비1010_제주시 문예회관 면막 내역서" xfId="3405"/>
    <cellStyle name="Ç¥ÁØ_°­´ç (2)_광명견적대비1010_제주시 문예회관 면막 내역서" xfId="3406"/>
    <cellStyle name="C￥AØ_°­´c (2)_광명견적대비1010_최종2차단가대비(MAIN CURTAIN)" xfId="3407"/>
    <cellStyle name="Ç¥ÁØ_°­´ç (2)_광명견적대비1010_최종2차단가대비(MAIN CURTAIN)" xfId="3408"/>
    <cellStyle name="C￥AØ_°­´c (2)_광명관급" xfId="3409"/>
    <cellStyle name="Ç¥ÁØ_°­´ç (2)_광명관급" xfId="3410"/>
    <cellStyle name="C￥AØ_°­´c (2)_금광" xfId="3411"/>
    <cellStyle name="Ç¥ÁØ_°­´ç (2)_금광" xfId="3412"/>
    <cellStyle name="C￥AØ_°­´c (2)_금광_복사본 상부기계(수정)kjs" xfId="3413"/>
    <cellStyle name="Ç¥ÁØ_°­´ç (2)_금광_복사본 상부기계(수정)kjs" xfId="3414"/>
    <cellStyle name="C￥AØ_°­´c (2)_금광_상부기계(수정)" xfId="3415"/>
    <cellStyle name="Ç¥ÁØ_°­´ç (2)_금광_상부기계(수정)" xfId="3416"/>
    <cellStyle name="C￥AØ_°­´c (2)_금광_최종2차단가대비(MAIN CURTAIN)" xfId="3417"/>
    <cellStyle name="Ç¥ÁØ_°­´ç (2)_금광_최종2차단가대비(MAIN CURTAIN)" xfId="3418"/>
    <cellStyle name="C￥AØ_°­´c (2)_삼사" xfId="3419"/>
    <cellStyle name="Ç¥ÁØ_°­´ç (2)_삼사" xfId="3420"/>
    <cellStyle name="C￥AØ_°­´c (2)_삼사_복사본 상부기계(수정)kjs" xfId="3421"/>
    <cellStyle name="Ç¥ÁØ_°­´ç (2)_삼사_복사본 상부기계(수정)kjs" xfId="3422"/>
    <cellStyle name="C￥AØ_°­´c (2)_삼사_상부기계(수정)" xfId="3423"/>
    <cellStyle name="Ç¥ÁØ_°­´ç (2)_삼사_상부기계(수정)" xfId="3424"/>
    <cellStyle name="C￥AØ_°­´c (2)_삼사_최종2차단가대비(MAIN CURTAIN)" xfId="3425"/>
    <cellStyle name="Ç¥ÁØ_°­´ç (2)_삼사_최종2차단가대비(MAIN CURTAIN)" xfId="3426"/>
    <cellStyle name="C￥AØ_95³aAN°y¼o·R " xfId="3427"/>
    <cellStyle name="Calc Currency (0)" xfId="3428"/>
    <cellStyle name="category" xfId="3429"/>
    <cellStyle name="CIAIÆU¸μAⓒ" xfId="3430"/>
    <cellStyle name="Comma" xfId="3431"/>
    <cellStyle name="Comma [0]" xfId="3432"/>
    <cellStyle name="comma zerodec" xfId="3433"/>
    <cellStyle name="Comma_ SG&amp;A Bridge" xfId="3434"/>
    <cellStyle name="Comma0" xfId="3435"/>
    <cellStyle name="Copied" xfId="3436"/>
    <cellStyle name="COST1" xfId="3437"/>
    <cellStyle name="Curre~cy [0]_MATERAL2" xfId="3438"/>
    <cellStyle name="Curren?_x0012_퐀_x0017_?" xfId="3439"/>
    <cellStyle name="Currency" xfId="3440"/>
    <cellStyle name="Currency [0]" xfId="3441"/>
    <cellStyle name="currency-$" xfId="3442"/>
    <cellStyle name="Currency_ SG&amp;A Bridge " xfId="3443"/>
    <cellStyle name="Currency0" xfId="3444"/>
    <cellStyle name="Currency1" xfId="3445"/>
    <cellStyle name="Date" xfId="3446"/>
    <cellStyle name="Dezimal [0]_Ausdruck RUND (D)" xfId="3447"/>
    <cellStyle name="Dezimal_Ausdruck RUND (D)" xfId="3448"/>
    <cellStyle name="Dollar (zero dec)" xfId="3449"/>
    <cellStyle name="Entered" xfId="3450"/>
    <cellStyle name="Euro" xfId="3451"/>
    <cellStyle name="F2" xfId="3452"/>
    <cellStyle name="F3" xfId="3453"/>
    <cellStyle name="F4" xfId="3454"/>
    <cellStyle name="F5" xfId="3455"/>
    <cellStyle name="F6" xfId="3456"/>
    <cellStyle name="F7" xfId="3457"/>
    <cellStyle name="F8" xfId="3458"/>
    <cellStyle name="Fixed" xfId="3459"/>
    <cellStyle name="Grey" xfId="3460"/>
    <cellStyle name="head 1" xfId="3461"/>
    <cellStyle name="HEADER" xfId="3462"/>
    <cellStyle name="Header1" xfId="3463"/>
    <cellStyle name="Header2" xfId="3464"/>
    <cellStyle name="Heading 1" xfId="3465"/>
    <cellStyle name="Heading 2" xfId="3466"/>
    <cellStyle name="Heading1" xfId="3467"/>
    <cellStyle name="Heading2" xfId="3468"/>
    <cellStyle name="Helv8_PFD4.XLS" xfId="3469"/>
    <cellStyle name="HIGHLIGHT" xfId="3470"/>
    <cellStyle name="Hyperlink_NEGS" xfId="3471"/>
    <cellStyle name="Input [yellow]" xfId="3472"/>
    <cellStyle name="Input Cells" xfId="3473"/>
    <cellStyle name="Linked Cells" xfId="3474"/>
    <cellStyle name="Milliers [0]_Arabian Spec" xfId="3475"/>
    <cellStyle name="Milliers_Arabian Spec" xfId="3476"/>
    <cellStyle name="Model" xfId="3477"/>
    <cellStyle name="Mon?aire [0]_Arabian Spec" xfId="3478"/>
    <cellStyle name="Mon?aire_Arabian Spec" xfId="3479"/>
    <cellStyle name="Monétaire [0]_CTC" xfId="3480"/>
    <cellStyle name="Monétaire_CTC" xfId="3481"/>
    <cellStyle name="no dec" xfId="3482"/>
    <cellStyle name="nohs" xfId="3483"/>
    <cellStyle name="normal" xfId="3484"/>
    <cellStyle name="Normal - Style1" xfId="3485"/>
    <cellStyle name="Normal - Style2" xfId="3486"/>
    <cellStyle name="Normal - Style3" xfId="3487"/>
    <cellStyle name="Normal - Style4" xfId="3488"/>
    <cellStyle name="Normal - Style5" xfId="3489"/>
    <cellStyle name="Normal - Style6" xfId="3490"/>
    <cellStyle name="Normal - Style7" xfId="3491"/>
    <cellStyle name="Normal - Style8" xfId="3492"/>
    <cellStyle name="Normal - 유형1" xfId="3493"/>
    <cellStyle name="Normal_ SG&amp;A Bridge " xfId="3494"/>
    <cellStyle name="Œ…?æ맖?e [0.00]_laroux" xfId="3495"/>
    <cellStyle name="Œ…?æ맖?e_laroux" xfId="3496"/>
    <cellStyle name="oft Excel]_x000d__x000a_Comment=The open=/f lines load custom functions into the Paste Function list._x000d__x000a_Maximized=3_x000d__x000a_AutoFormat=" xfId="3497"/>
    <cellStyle name="Over1" xfId="3498"/>
    <cellStyle name="per.style" xfId="3499"/>
    <cellStyle name="Percent" xfId="3500"/>
    <cellStyle name="Percent [2]" xfId="3501"/>
    <cellStyle name="Percent_김포대건축(수정)" xfId="3502"/>
    <cellStyle name="pricing" xfId="3503"/>
    <cellStyle name="Produkt oversk." xfId="3504"/>
    <cellStyle name="PSChar" xfId="3505"/>
    <cellStyle name="RevList" xfId="3506"/>
    <cellStyle name="STANDARD" xfId="3507"/>
    <cellStyle name="STD" xfId="3508"/>
    <cellStyle name="subhead" xfId="3509"/>
    <cellStyle name="Subtotal" xfId="3510"/>
    <cellStyle name="Title" xfId="3511"/>
    <cellStyle name="title [1]" xfId="3512"/>
    <cellStyle name="title [2]" xfId="3513"/>
    <cellStyle name="Total" xfId="3514"/>
    <cellStyle name="under overskrft" xfId="3515"/>
    <cellStyle name="Unprot" xfId="3516"/>
    <cellStyle name="Unprot$" xfId="3517"/>
    <cellStyle name="Unprotect" xfId="3518"/>
    <cellStyle name="Valuta_PLDT" xfId="3519"/>
    <cellStyle name="W?rung [0]_Ausdruck RUND (D)" xfId="3520"/>
    <cellStyle name="W?rung_Ausdruck RUND (D)" xfId="3521"/>
    <cellStyle name="μU¿¡ ¿A´A CIAIÆU¸μAⓒ" xfId="3522"/>
    <cellStyle name="견적" xfId="3523"/>
    <cellStyle name="고정소숫점" xfId="3524"/>
    <cellStyle name="고정출력1" xfId="3525"/>
    <cellStyle name="고정출력2" xfId="3526"/>
    <cellStyle name="공사원가계산서(조경)" xfId="3527"/>
    <cellStyle name="咬訌裝?INCOM1" xfId="3528"/>
    <cellStyle name="咬訌裝?INCOM10" xfId="3529"/>
    <cellStyle name="咬訌裝?INCOM2" xfId="3530"/>
    <cellStyle name="咬訌裝?INCOM3" xfId="3531"/>
    <cellStyle name="咬訌裝?INCOM4" xfId="3532"/>
    <cellStyle name="咬訌裝?INCOM5" xfId="3533"/>
    <cellStyle name="咬訌裝?INCOM6" xfId="3534"/>
    <cellStyle name="咬訌裝?INCOM7" xfId="3535"/>
    <cellStyle name="咬訌裝?INCOM8" xfId="3536"/>
    <cellStyle name="咬訌裝?INCOM9" xfId="3537"/>
    <cellStyle name="咬訌裝?PRIB11" xfId="3538"/>
    <cellStyle name="기계" xfId="3539"/>
    <cellStyle name="김해전기" xfId="3540"/>
    <cellStyle name="김호(E4전환)" xfId="3541"/>
    <cellStyle name="날짜" xfId="3542"/>
    <cellStyle name="내역서" xfId="3543"/>
    <cellStyle name="단위(원)" xfId="3544"/>
    <cellStyle name="달러" xfId="3545"/>
    <cellStyle name="뒤에 오는 하이퍼링크" xfId="3546"/>
    <cellStyle name="똿뗦먛귟 [0.00]_laroux" xfId="3547"/>
    <cellStyle name="똿뗦먛귟_laroux" xfId="3548"/>
    <cellStyle name="믅됞 [0.00]_laroux" xfId="3549"/>
    <cellStyle name="믅됞_laroux" xfId="3550"/>
    <cellStyle name="백 " xfId="3551"/>
    <cellStyle name="백분율" xfId="2" builtinId="5"/>
    <cellStyle name="백분율 [0]" xfId="3552"/>
    <cellStyle name="백분율 [2]" xfId="3553"/>
    <cellStyle name="백분율 2" xfId="3554"/>
    <cellStyle name="뷭?_7200000" xfId="3555"/>
    <cellStyle name="빨강" xfId="3556"/>
    <cellStyle name="설계서" xfId="3557"/>
    <cellStyle name="설계서-내용" xfId="3558"/>
    <cellStyle name="설계서-내용-소수점" xfId="3559"/>
    <cellStyle name="설계서-내용-우" xfId="3560"/>
    <cellStyle name="설계서-내용-좌" xfId="3561"/>
    <cellStyle name="설계서-소제목" xfId="3562"/>
    <cellStyle name="설계서-타이틀" xfId="3563"/>
    <cellStyle name="설계서-항목" xfId="3564"/>
    <cellStyle name="수량" xfId="3565"/>
    <cellStyle name="숫자" xfId="3566"/>
    <cellStyle name="숫자(R)" xfId="3567"/>
    <cellStyle name="쉼표 [0]" xfId="1" builtinId="6"/>
    <cellStyle name="쉼표 [0] 10" xfId="3568"/>
    <cellStyle name="쉼표 [0] 2" xfId="3569"/>
    <cellStyle name="쉼표 [0] 3" xfId="3570"/>
    <cellStyle name="쉼표 [0] 4" xfId="3571"/>
    <cellStyle name="스타일 1" xfId="3572"/>
    <cellStyle name="스타일 2" xfId="3573"/>
    <cellStyle name="스타일 3" xfId="3574"/>
    <cellStyle name="스타일 4" xfId="3575"/>
    <cellStyle name="스타일 5" xfId="3576"/>
    <cellStyle name="스타일 6" xfId="3577"/>
    <cellStyle name="스타일 7" xfId="3578"/>
    <cellStyle name="스타일 8" xfId="3579"/>
    <cellStyle name="안건회계법인" xfId="3580"/>
    <cellStyle name="자리수" xfId="3581"/>
    <cellStyle name="자리수0" xfId="3582"/>
    <cellStyle name="제목 1(左)" xfId="3583"/>
    <cellStyle name="제목 1(中)" xfId="3584"/>
    <cellStyle name="제목[1 줄]" xfId="3585"/>
    <cellStyle name="제목[2줄 아래]" xfId="3586"/>
    <cellStyle name="제목[2줄 위]" xfId="3587"/>
    <cellStyle name="제목1" xfId="3588"/>
    <cellStyle name="지정되지 않음" xfId="3589"/>
    <cellStyle name="콤" xfId="3590"/>
    <cellStyle name="콤냡?&lt;_x000f_$??:_x0009_`1_1 " xfId="3591"/>
    <cellStyle name="콤마 [" xfId="3592"/>
    <cellStyle name="콤마 [0]" xfId="3593"/>
    <cellStyle name="콤마 [1]" xfId="3594"/>
    <cellStyle name="콤마 [2]" xfId="3595"/>
    <cellStyle name="콤마 [20]" xfId="3596"/>
    <cellStyle name="콤마[ ]" xfId="3597"/>
    <cellStyle name="콤마[,]" xfId="3598"/>
    <cellStyle name="콤마[.]" xfId="3599"/>
    <cellStyle name="콤마[0]" xfId="3600"/>
    <cellStyle name="콤마_  종  합  " xfId="3601"/>
    <cellStyle name="통" xfId="3602"/>
    <cellStyle name="통화 [" xfId="3603"/>
    <cellStyle name="통화 [0] 2" xfId="3604"/>
    <cellStyle name="퍼센트" xfId="3605"/>
    <cellStyle name="표" xfId="3606"/>
    <cellStyle name="표머릿글(上)" xfId="3607"/>
    <cellStyle name="표머릿글(中)" xfId="3608"/>
    <cellStyle name="표머릿글(下)" xfId="3609"/>
    <cellStyle name="표준" xfId="0" builtinId="0"/>
    <cellStyle name="표준 2" xfId="3"/>
    <cellStyle name="표준 3" xfId="3610"/>
    <cellStyle name="표준 4" xfId="3611"/>
    <cellStyle name="표준 4 2" xfId="3612"/>
    <cellStyle name="표준 5" xfId="3613"/>
    <cellStyle name="표준 6" xfId="3614"/>
    <cellStyle name="표준 7" xfId="3615"/>
    <cellStyle name="표준 8" xfId="3616"/>
    <cellStyle name="標準_Akia(F）-8" xfId="3617"/>
    <cellStyle name="표준1" xfId="3618"/>
    <cellStyle name="표준_x001f_기안용즘" xfId="3619"/>
    <cellStyle name="표쥰" xfId="3620"/>
    <cellStyle name="합산" xfId="3621"/>
    <cellStyle name="화폐기호" xfId="3622"/>
    <cellStyle name="화폐기호0" xfId="36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4</xdr:row>
      <xdr:rowOff>66675</xdr:rowOff>
    </xdr:from>
    <xdr:to>
      <xdr:col>8</xdr:col>
      <xdr:colOff>419100</xdr:colOff>
      <xdr:row>4</xdr:row>
      <xdr:rowOff>66675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19325" y="1257300"/>
          <a:ext cx="46291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workbookViewId="0">
      <selection activeCell="A9" sqref="A9:M9"/>
    </sheetView>
  </sheetViews>
  <sheetFormatPr defaultRowHeight="13.5"/>
  <cols>
    <col min="1" max="5" width="9" style="80"/>
    <col min="6" max="6" width="19" style="80" customWidth="1"/>
    <col min="7" max="7" width="11.375" style="80" customWidth="1"/>
    <col min="8" max="9" width="9" style="80"/>
    <col min="10" max="10" width="7" style="80" customWidth="1"/>
    <col min="11" max="12" width="7.625" style="80" customWidth="1"/>
    <col min="13" max="13" width="4" style="80" customWidth="1"/>
    <col min="14" max="14" width="14.625" style="80" customWidth="1"/>
    <col min="15" max="261" width="9" style="80"/>
    <col min="262" max="262" width="19" style="80" customWidth="1"/>
    <col min="263" max="263" width="11.375" style="80" customWidth="1"/>
    <col min="264" max="265" width="9" style="80"/>
    <col min="266" max="266" width="7" style="80" customWidth="1"/>
    <col min="267" max="268" width="7.625" style="80" customWidth="1"/>
    <col min="269" max="269" width="4" style="80" customWidth="1"/>
    <col min="270" max="270" width="14.625" style="80" customWidth="1"/>
    <col min="271" max="517" width="9" style="80"/>
    <col min="518" max="518" width="19" style="80" customWidth="1"/>
    <col min="519" max="519" width="11.375" style="80" customWidth="1"/>
    <col min="520" max="521" width="9" style="80"/>
    <col min="522" max="522" width="7" style="80" customWidth="1"/>
    <col min="523" max="524" width="7.625" style="80" customWidth="1"/>
    <col min="525" max="525" width="4" style="80" customWidth="1"/>
    <col min="526" max="526" width="14.625" style="80" customWidth="1"/>
    <col min="527" max="773" width="9" style="80"/>
    <col min="774" max="774" width="19" style="80" customWidth="1"/>
    <col min="775" max="775" width="11.375" style="80" customWidth="1"/>
    <col min="776" max="777" width="9" style="80"/>
    <col min="778" max="778" width="7" style="80" customWidth="1"/>
    <col min="779" max="780" width="7.625" style="80" customWidth="1"/>
    <col min="781" max="781" width="4" style="80" customWidth="1"/>
    <col min="782" max="782" width="14.625" style="80" customWidth="1"/>
    <col min="783" max="1029" width="9" style="80"/>
    <col min="1030" max="1030" width="19" style="80" customWidth="1"/>
    <col min="1031" max="1031" width="11.375" style="80" customWidth="1"/>
    <col min="1032" max="1033" width="9" style="80"/>
    <col min="1034" max="1034" width="7" style="80" customWidth="1"/>
    <col min="1035" max="1036" width="7.625" style="80" customWidth="1"/>
    <col min="1037" max="1037" width="4" style="80" customWidth="1"/>
    <col min="1038" max="1038" width="14.625" style="80" customWidth="1"/>
    <col min="1039" max="1285" width="9" style="80"/>
    <col min="1286" max="1286" width="19" style="80" customWidth="1"/>
    <col min="1287" max="1287" width="11.375" style="80" customWidth="1"/>
    <col min="1288" max="1289" width="9" style="80"/>
    <col min="1290" max="1290" width="7" style="80" customWidth="1"/>
    <col min="1291" max="1292" width="7.625" style="80" customWidth="1"/>
    <col min="1293" max="1293" width="4" style="80" customWidth="1"/>
    <col min="1294" max="1294" width="14.625" style="80" customWidth="1"/>
    <col min="1295" max="1541" width="9" style="80"/>
    <col min="1542" max="1542" width="19" style="80" customWidth="1"/>
    <col min="1543" max="1543" width="11.375" style="80" customWidth="1"/>
    <col min="1544" max="1545" width="9" style="80"/>
    <col min="1546" max="1546" width="7" style="80" customWidth="1"/>
    <col min="1547" max="1548" width="7.625" style="80" customWidth="1"/>
    <col min="1549" max="1549" width="4" style="80" customWidth="1"/>
    <col min="1550" max="1550" width="14.625" style="80" customWidth="1"/>
    <col min="1551" max="1797" width="9" style="80"/>
    <col min="1798" max="1798" width="19" style="80" customWidth="1"/>
    <col min="1799" max="1799" width="11.375" style="80" customWidth="1"/>
    <col min="1800" max="1801" width="9" style="80"/>
    <col min="1802" max="1802" width="7" style="80" customWidth="1"/>
    <col min="1803" max="1804" width="7.625" style="80" customWidth="1"/>
    <col min="1805" max="1805" width="4" style="80" customWidth="1"/>
    <col min="1806" max="1806" width="14.625" style="80" customWidth="1"/>
    <col min="1807" max="2053" width="9" style="80"/>
    <col min="2054" max="2054" width="19" style="80" customWidth="1"/>
    <col min="2055" max="2055" width="11.375" style="80" customWidth="1"/>
    <col min="2056" max="2057" width="9" style="80"/>
    <col min="2058" max="2058" width="7" style="80" customWidth="1"/>
    <col min="2059" max="2060" width="7.625" style="80" customWidth="1"/>
    <col min="2061" max="2061" width="4" style="80" customWidth="1"/>
    <col min="2062" max="2062" width="14.625" style="80" customWidth="1"/>
    <col min="2063" max="2309" width="9" style="80"/>
    <col min="2310" max="2310" width="19" style="80" customWidth="1"/>
    <col min="2311" max="2311" width="11.375" style="80" customWidth="1"/>
    <col min="2312" max="2313" width="9" style="80"/>
    <col min="2314" max="2314" width="7" style="80" customWidth="1"/>
    <col min="2315" max="2316" width="7.625" style="80" customWidth="1"/>
    <col min="2317" max="2317" width="4" style="80" customWidth="1"/>
    <col min="2318" max="2318" width="14.625" style="80" customWidth="1"/>
    <col min="2319" max="2565" width="9" style="80"/>
    <col min="2566" max="2566" width="19" style="80" customWidth="1"/>
    <col min="2567" max="2567" width="11.375" style="80" customWidth="1"/>
    <col min="2568" max="2569" width="9" style="80"/>
    <col min="2570" max="2570" width="7" style="80" customWidth="1"/>
    <col min="2571" max="2572" width="7.625" style="80" customWidth="1"/>
    <col min="2573" max="2573" width="4" style="80" customWidth="1"/>
    <col min="2574" max="2574" width="14.625" style="80" customWidth="1"/>
    <col min="2575" max="2821" width="9" style="80"/>
    <col min="2822" max="2822" width="19" style="80" customWidth="1"/>
    <col min="2823" max="2823" width="11.375" style="80" customWidth="1"/>
    <col min="2824" max="2825" width="9" style="80"/>
    <col min="2826" max="2826" width="7" style="80" customWidth="1"/>
    <col min="2827" max="2828" width="7.625" style="80" customWidth="1"/>
    <col min="2829" max="2829" width="4" style="80" customWidth="1"/>
    <col min="2830" max="2830" width="14.625" style="80" customWidth="1"/>
    <col min="2831" max="3077" width="9" style="80"/>
    <col min="3078" max="3078" width="19" style="80" customWidth="1"/>
    <col min="3079" max="3079" width="11.375" style="80" customWidth="1"/>
    <col min="3080" max="3081" width="9" style="80"/>
    <col min="3082" max="3082" width="7" style="80" customWidth="1"/>
    <col min="3083" max="3084" width="7.625" style="80" customWidth="1"/>
    <col min="3085" max="3085" width="4" style="80" customWidth="1"/>
    <col min="3086" max="3086" width="14.625" style="80" customWidth="1"/>
    <col min="3087" max="3333" width="9" style="80"/>
    <col min="3334" max="3334" width="19" style="80" customWidth="1"/>
    <col min="3335" max="3335" width="11.375" style="80" customWidth="1"/>
    <col min="3336" max="3337" width="9" style="80"/>
    <col min="3338" max="3338" width="7" style="80" customWidth="1"/>
    <col min="3339" max="3340" width="7.625" style="80" customWidth="1"/>
    <col min="3341" max="3341" width="4" style="80" customWidth="1"/>
    <col min="3342" max="3342" width="14.625" style="80" customWidth="1"/>
    <col min="3343" max="3589" width="9" style="80"/>
    <col min="3590" max="3590" width="19" style="80" customWidth="1"/>
    <col min="3591" max="3591" width="11.375" style="80" customWidth="1"/>
    <col min="3592" max="3593" width="9" style="80"/>
    <col min="3594" max="3594" width="7" style="80" customWidth="1"/>
    <col min="3595" max="3596" width="7.625" style="80" customWidth="1"/>
    <col min="3597" max="3597" width="4" style="80" customWidth="1"/>
    <col min="3598" max="3598" width="14.625" style="80" customWidth="1"/>
    <col min="3599" max="3845" width="9" style="80"/>
    <col min="3846" max="3846" width="19" style="80" customWidth="1"/>
    <col min="3847" max="3847" width="11.375" style="80" customWidth="1"/>
    <col min="3848" max="3849" width="9" style="80"/>
    <col min="3850" max="3850" width="7" style="80" customWidth="1"/>
    <col min="3851" max="3852" width="7.625" style="80" customWidth="1"/>
    <col min="3853" max="3853" width="4" style="80" customWidth="1"/>
    <col min="3854" max="3854" width="14.625" style="80" customWidth="1"/>
    <col min="3855" max="4101" width="9" style="80"/>
    <col min="4102" max="4102" width="19" style="80" customWidth="1"/>
    <col min="4103" max="4103" width="11.375" style="80" customWidth="1"/>
    <col min="4104" max="4105" width="9" style="80"/>
    <col min="4106" max="4106" width="7" style="80" customWidth="1"/>
    <col min="4107" max="4108" width="7.625" style="80" customWidth="1"/>
    <col min="4109" max="4109" width="4" style="80" customWidth="1"/>
    <col min="4110" max="4110" width="14.625" style="80" customWidth="1"/>
    <col min="4111" max="4357" width="9" style="80"/>
    <col min="4358" max="4358" width="19" style="80" customWidth="1"/>
    <col min="4359" max="4359" width="11.375" style="80" customWidth="1"/>
    <col min="4360" max="4361" width="9" style="80"/>
    <col min="4362" max="4362" width="7" style="80" customWidth="1"/>
    <col min="4363" max="4364" width="7.625" style="80" customWidth="1"/>
    <col min="4365" max="4365" width="4" style="80" customWidth="1"/>
    <col min="4366" max="4366" width="14.625" style="80" customWidth="1"/>
    <col min="4367" max="4613" width="9" style="80"/>
    <col min="4614" max="4614" width="19" style="80" customWidth="1"/>
    <col min="4615" max="4615" width="11.375" style="80" customWidth="1"/>
    <col min="4616" max="4617" width="9" style="80"/>
    <col min="4618" max="4618" width="7" style="80" customWidth="1"/>
    <col min="4619" max="4620" width="7.625" style="80" customWidth="1"/>
    <col min="4621" max="4621" width="4" style="80" customWidth="1"/>
    <col min="4622" max="4622" width="14.625" style="80" customWidth="1"/>
    <col min="4623" max="4869" width="9" style="80"/>
    <col min="4870" max="4870" width="19" style="80" customWidth="1"/>
    <col min="4871" max="4871" width="11.375" style="80" customWidth="1"/>
    <col min="4872" max="4873" width="9" style="80"/>
    <col min="4874" max="4874" width="7" style="80" customWidth="1"/>
    <col min="4875" max="4876" width="7.625" style="80" customWidth="1"/>
    <col min="4877" max="4877" width="4" style="80" customWidth="1"/>
    <col min="4878" max="4878" width="14.625" style="80" customWidth="1"/>
    <col min="4879" max="5125" width="9" style="80"/>
    <col min="5126" max="5126" width="19" style="80" customWidth="1"/>
    <col min="5127" max="5127" width="11.375" style="80" customWidth="1"/>
    <col min="5128" max="5129" width="9" style="80"/>
    <col min="5130" max="5130" width="7" style="80" customWidth="1"/>
    <col min="5131" max="5132" width="7.625" style="80" customWidth="1"/>
    <col min="5133" max="5133" width="4" style="80" customWidth="1"/>
    <col min="5134" max="5134" width="14.625" style="80" customWidth="1"/>
    <col min="5135" max="5381" width="9" style="80"/>
    <col min="5382" max="5382" width="19" style="80" customWidth="1"/>
    <col min="5383" max="5383" width="11.375" style="80" customWidth="1"/>
    <col min="5384" max="5385" width="9" style="80"/>
    <col min="5386" max="5386" width="7" style="80" customWidth="1"/>
    <col min="5387" max="5388" width="7.625" style="80" customWidth="1"/>
    <col min="5389" max="5389" width="4" style="80" customWidth="1"/>
    <col min="5390" max="5390" width="14.625" style="80" customWidth="1"/>
    <col min="5391" max="5637" width="9" style="80"/>
    <col min="5638" max="5638" width="19" style="80" customWidth="1"/>
    <col min="5639" max="5639" width="11.375" style="80" customWidth="1"/>
    <col min="5640" max="5641" width="9" style="80"/>
    <col min="5642" max="5642" width="7" style="80" customWidth="1"/>
    <col min="5643" max="5644" width="7.625" style="80" customWidth="1"/>
    <col min="5645" max="5645" width="4" style="80" customWidth="1"/>
    <col min="5646" max="5646" width="14.625" style="80" customWidth="1"/>
    <col min="5647" max="5893" width="9" style="80"/>
    <col min="5894" max="5894" width="19" style="80" customWidth="1"/>
    <col min="5895" max="5895" width="11.375" style="80" customWidth="1"/>
    <col min="5896" max="5897" width="9" style="80"/>
    <col min="5898" max="5898" width="7" style="80" customWidth="1"/>
    <col min="5899" max="5900" width="7.625" style="80" customWidth="1"/>
    <col min="5901" max="5901" width="4" style="80" customWidth="1"/>
    <col min="5902" max="5902" width="14.625" style="80" customWidth="1"/>
    <col min="5903" max="6149" width="9" style="80"/>
    <col min="6150" max="6150" width="19" style="80" customWidth="1"/>
    <col min="6151" max="6151" width="11.375" style="80" customWidth="1"/>
    <col min="6152" max="6153" width="9" style="80"/>
    <col min="6154" max="6154" width="7" style="80" customWidth="1"/>
    <col min="6155" max="6156" width="7.625" style="80" customWidth="1"/>
    <col min="6157" max="6157" width="4" style="80" customWidth="1"/>
    <col min="6158" max="6158" width="14.625" style="80" customWidth="1"/>
    <col min="6159" max="6405" width="9" style="80"/>
    <col min="6406" max="6406" width="19" style="80" customWidth="1"/>
    <col min="6407" max="6407" width="11.375" style="80" customWidth="1"/>
    <col min="6408" max="6409" width="9" style="80"/>
    <col min="6410" max="6410" width="7" style="80" customWidth="1"/>
    <col min="6411" max="6412" width="7.625" style="80" customWidth="1"/>
    <col min="6413" max="6413" width="4" style="80" customWidth="1"/>
    <col min="6414" max="6414" width="14.625" style="80" customWidth="1"/>
    <col min="6415" max="6661" width="9" style="80"/>
    <col min="6662" max="6662" width="19" style="80" customWidth="1"/>
    <col min="6663" max="6663" width="11.375" style="80" customWidth="1"/>
    <col min="6664" max="6665" width="9" style="80"/>
    <col min="6666" max="6666" width="7" style="80" customWidth="1"/>
    <col min="6667" max="6668" width="7.625" style="80" customWidth="1"/>
    <col min="6669" max="6669" width="4" style="80" customWidth="1"/>
    <col min="6670" max="6670" width="14.625" style="80" customWidth="1"/>
    <col min="6671" max="6917" width="9" style="80"/>
    <col min="6918" max="6918" width="19" style="80" customWidth="1"/>
    <col min="6919" max="6919" width="11.375" style="80" customWidth="1"/>
    <col min="6920" max="6921" width="9" style="80"/>
    <col min="6922" max="6922" width="7" style="80" customWidth="1"/>
    <col min="6923" max="6924" width="7.625" style="80" customWidth="1"/>
    <col min="6925" max="6925" width="4" style="80" customWidth="1"/>
    <col min="6926" max="6926" width="14.625" style="80" customWidth="1"/>
    <col min="6927" max="7173" width="9" style="80"/>
    <col min="7174" max="7174" width="19" style="80" customWidth="1"/>
    <col min="7175" max="7175" width="11.375" style="80" customWidth="1"/>
    <col min="7176" max="7177" width="9" style="80"/>
    <col min="7178" max="7178" width="7" style="80" customWidth="1"/>
    <col min="7179" max="7180" width="7.625" style="80" customWidth="1"/>
    <col min="7181" max="7181" width="4" style="80" customWidth="1"/>
    <col min="7182" max="7182" width="14.625" style="80" customWidth="1"/>
    <col min="7183" max="7429" width="9" style="80"/>
    <col min="7430" max="7430" width="19" style="80" customWidth="1"/>
    <col min="7431" max="7431" width="11.375" style="80" customWidth="1"/>
    <col min="7432" max="7433" width="9" style="80"/>
    <col min="7434" max="7434" width="7" style="80" customWidth="1"/>
    <col min="7435" max="7436" width="7.625" style="80" customWidth="1"/>
    <col min="7437" max="7437" width="4" style="80" customWidth="1"/>
    <col min="7438" max="7438" width="14.625" style="80" customWidth="1"/>
    <col min="7439" max="7685" width="9" style="80"/>
    <col min="7686" max="7686" width="19" style="80" customWidth="1"/>
    <col min="7687" max="7687" width="11.375" style="80" customWidth="1"/>
    <col min="7688" max="7689" width="9" style="80"/>
    <col min="7690" max="7690" width="7" style="80" customWidth="1"/>
    <col min="7691" max="7692" width="7.625" style="80" customWidth="1"/>
    <col min="7693" max="7693" width="4" style="80" customWidth="1"/>
    <col min="7694" max="7694" width="14.625" style="80" customWidth="1"/>
    <col min="7695" max="7941" width="9" style="80"/>
    <col min="7942" max="7942" width="19" style="80" customWidth="1"/>
    <col min="7943" max="7943" width="11.375" style="80" customWidth="1"/>
    <col min="7944" max="7945" width="9" style="80"/>
    <col min="7946" max="7946" width="7" style="80" customWidth="1"/>
    <col min="7947" max="7948" width="7.625" style="80" customWidth="1"/>
    <col min="7949" max="7949" width="4" style="80" customWidth="1"/>
    <col min="7950" max="7950" width="14.625" style="80" customWidth="1"/>
    <col min="7951" max="8197" width="9" style="80"/>
    <col min="8198" max="8198" width="19" style="80" customWidth="1"/>
    <col min="8199" max="8199" width="11.375" style="80" customWidth="1"/>
    <col min="8200" max="8201" width="9" style="80"/>
    <col min="8202" max="8202" width="7" style="80" customWidth="1"/>
    <col min="8203" max="8204" width="7.625" style="80" customWidth="1"/>
    <col min="8205" max="8205" width="4" style="80" customWidth="1"/>
    <col min="8206" max="8206" width="14.625" style="80" customWidth="1"/>
    <col min="8207" max="8453" width="9" style="80"/>
    <col min="8454" max="8454" width="19" style="80" customWidth="1"/>
    <col min="8455" max="8455" width="11.375" style="80" customWidth="1"/>
    <col min="8456" max="8457" width="9" style="80"/>
    <col min="8458" max="8458" width="7" style="80" customWidth="1"/>
    <col min="8459" max="8460" width="7.625" style="80" customWidth="1"/>
    <col min="8461" max="8461" width="4" style="80" customWidth="1"/>
    <col min="8462" max="8462" width="14.625" style="80" customWidth="1"/>
    <col min="8463" max="8709" width="9" style="80"/>
    <col min="8710" max="8710" width="19" style="80" customWidth="1"/>
    <col min="8711" max="8711" width="11.375" style="80" customWidth="1"/>
    <col min="8712" max="8713" width="9" style="80"/>
    <col min="8714" max="8714" width="7" style="80" customWidth="1"/>
    <col min="8715" max="8716" width="7.625" style="80" customWidth="1"/>
    <col min="8717" max="8717" width="4" style="80" customWidth="1"/>
    <col min="8718" max="8718" width="14.625" style="80" customWidth="1"/>
    <col min="8719" max="8965" width="9" style="80"/>
    <col min="8966" max="8966" width="19" style="80" customWidth="1"/>
    <col min="8967" max="8967" width="11.375" style="80" customWidth="1"/>
    <col min="8968" max="8969" width="9" style="80"/>
    <col min="8970" max="8970" width="7" style="80" customWidth="1"/>
    <col min="8971" max="8972" width="7.625" style="80" customWidth="1"/>
    <col min="8973" max="8973" width="4" style="80" customWidth="1"/>
    <col min="8974" max="8974" width="14.625" style="80" customWidth="1"/>
    <col min="8975" max="9221" width="9" style="80"/>
    <col min="9222" max="9222" width="19" style="80" customWidth="1"/>
    <col min="9223" max="9223" width="11.375" style="80" customWidth="1"/>
    <col min="9224" max="9225" width="9" style="80"/>
    <col min="9226" max="9226" width="7" style="80" customWidth="1"/>
    <col min="9227" max="9228" width="7.625" style="80" customWidth="1"/>
    <col min="9229" max="9229" width="4" style="80" customWidth="1"/>
    <col min="9230" max="9230" width="14.625" style="80" customWidth="1"/>
    <col min="9231" max="9477" width="9" style="80"/>
    <col min="9478" max="9478" width="19" style="80" customWidth="1"/>
    <col min="9479" max="9479" width="11.375" style="80" customWidth="1"/>
    <col min="9480" max="9481" width="9" style="80"/>
    <col min="9482" max="9482" width="7" style="80" customWidth="1"/>
    <col min="9483" max="9484" width="7.625" style="80" customWidth="1"/>
    <col min="9485" max="9485" width="4" style="80" customWidth="1"/>
    <col min="9486" max="9486" width="14.625" style="80" customWidth="1"/>
    <col min="9487" max="9733" width="9" style="80"/>
    <col min="9734" max="9734" width="19" style="80" customWidth="1"/>
    <col min="9735" max="9735" width="11.375" style="80" customWidth="1"/>
    <col min="9736" max="9737" width="9" style="80"/>
    <col min="9738" max="9738" width="7" style="80" customWidth="1"/>
    <col min="9739" max="9740" width="7.625" style="80" customWidth="1"/>
    <col min="9741" max="9741" width="4" style="80" customWidth="1"/>
    <col min="9742" max="9742" width="14.625" style="80" customWidth="1"/>
    <col min="9743" max="9989" width="9" style="80"/>
    <col min="9990" max="9990" width="19" style="80" customWidth="1"/>
    <col min="9991" max="9991" width="11.375" style="80" customWidth="1"/>
    <col min="9992" max="9993" width="9" style="80"/>
    <col min="9994" max="9994" width="7" style="80" customWidth="1"/>
    <col min="9995" max="9996" width="7.625" style="80" customWidth="1"/>
    <col min="9997" max="9997" width="4" style="80" customWidth="1"/>
    <col min="9998" max="9998" width="14.625" style="80" customWidth="1"/>
    <col min="9999" max="10245" width="9" style="80"/>
    <col min="10246" max="10246" width="19" style="80" customWidth="1"/>
    <col min="10247" max="10247" width="11.375" style="80" customWidth="1"/>
    <col min="10248" max="10249" width="9" style="80"/>
    <col min="10250" max="10250" width="7" style="80" customWidth="1"/>
    <col min="10251" max="10252" width="7.625" style="80" customWidth="1"/>
    <col min="10253" max="10253" width="4" style="80" customWidth="1"/>
    <col min="10254" max="10254" width="14.625" style="80" customWidth="1"/>
    <col min="10255" max="10501" width="9" style="80"/>
    <col min="10502" max="10502" width="19" style="80" customWidth="1"/>
    <col min="10503" max="10503" width="11.375" style="80" customWidth="1"/>
    <col min="10504" max="10505" width="9" style="80"/>
    <col min="10506" max="10506" width="7" style="80" customWidth="1"/>
    <col min="10507" max="10508" width="7.625" style="80" customWidth="1"/>
    <col min="10509" max="10509" width="4" style="80" customWidth="1"/>
    <col min="10510" max="10510" width="14.625" style="80" customWidth="1"/>
    <col min="10511" max="10757" width="9" style="80"/>
    <col min="10758" max="10758" width="19" style="80" customWidth="1"/>
    <col min="10759" max="10759" width="11.375" style="80" customWidth="1"/>
    <col min="10760" max="10761" width="9" style="80"/>
    <col min="10762" max="10762" width="7" style="80" customWidth="1"/>
    <col min="10763" max="10764" width="7.625" style="80" customWidth="1"/>
    <col min="10765" max="10765" width="4" style="80" customWidth="1"/>
    <col min="10766" max="10766" width="14.625" style="80" customWidth="1"/>
    <col min="10767" max="11013" width="9" style="80"/>
    <col min="11014" max="11014" width="19" style="80" customWidth="1"/>
    <col min="11015" max="11015" width="11.375" style="80" customWidth="1"/>
    <col min="11016" max="11017" width="9" style="80"/>
    <col min="11018" max="11018" width="7" style="80" customWidth="1"/>
    <col min="11019" max="11020" width="7.625" style="80" customWidth="1"/>
    <col min="11021" max="11021" width="4" style="80" customWidth="1"/>
    <col min="11022" max="11022" width="14.625" style="80" customWidth="1"/>
    <col min="11023" max="11269" width="9" style="80"/>
    <col min="11270" max="11270" width="19" style="80" customWidth="1"/>
    <col min="11271" max="11271" width="11.375" style="80" customWidth="1"/>
    <col min="11272" max="11273" width="9" style="80"/>
    <col min="11274" max="11274" width="7" style="80" customWidth="1"/>
    <col min="11275" max="11276" width="7.625" style="80" customWidth="1"/>
    <col min="11277" max="11277" width="4" style="80" customWidth="1"/>
    <col min="11278" max="11278" width="14.625" style="80" customWidth="1"/>
    <col min="11279" max="11525" width="9" style="80"/>
    <col min="11526" max="11526" width="19" style="80" customWidth="1"/>
    <col min="11527" max="11527" width="11.375" style="80" customWidth="1"/>
    <col min="11528" max="11529" width="9" style="80"/>
    <col min="11530" max="11530" width="7" style="80" customWidth="1"/>
    <col min="11531" max="11532" width="7.625" style="80" customWidth="1"/>
    <col min="11533" max="11533" width="4" style="80" customWidth="1"/>
    <col min="11534" max="11534" width="14.625" style="80" customWidth="1"/>
    <col min="11535" max="11781" width="9" style="80"/>
    <col min="11782" max="11782" width="19" style="80" customWidth="1"/>
    <col min="11783" max="11783" width="11.375" style="80" customWidth="1"/>
    <col min="11784" max="11785" width="9" style="80"/>
    <col min="11786" max="11786" width="7" style="80" customWidth="1"/>
    <col min="11787" max="11788" width="7.625" style="80" customWidth="1"/>
    <col min="11789" max="11789" width="4" style="80" customWidth="1"/>
    <col min="11790" max="11790" width="14.625" style="80" customWidth="1"/>
    <col min="11791" max="12037" width="9" style="80"/>
    <col min="12038" max="12038" width="19" style="80" customWidth="1"/>
    <col min="12039" max="12039" width="11.375" style="80" customWidth="1"/>
    <col min="12040" max="12041" width="9" style="80"/>
    <col min="12042" max="12042" width="7" style="80" customWidth="1"/>
    <col min="12043" max="12044" width="7.625" style="80" customWidth="1"/>
    <col min="12045" max="12045" width="4" style="80" customWidth="1"/>
    <col min="12046" max="12046" width="14.625" style="80" customWidth="1"/>
    <col min="12047" max="12293" width="9" style="80"/>
    <col min="12294" max="12294" width="19" style="80" customWidth="1"/>
    <col min="12295" max="12295" width="11.375" style="80" customWidth="1"/>
    <col min="12296" max="12297" width="9" style="80"/>
    <col min="12298" max="12298" width="7" style="80" customWidth="1"/>
    <col min="12299" max="12300" width="7.625" style="80" customWidth="1"/>
    <col min="12301" max="12301" width="4" style="80" customWidth="1"/>
    <col min="12302" max="12302" width="14.625" style="80" customWidth="1"/>
    <col min="12303" max="12549" width="9" style="80"/>
    <col min="12550" max="12550" width="19" style="80" customWidth="1"/>
    <col min="12551" max="12551" width="11.375" style="80" customWidth="1"/>
    <col min="12552" max="12553" width="9" style="80"/>
    <col min="12554" max="12554" width="7" style="80" customWidth="1"/>
    <col min="12555" max="12556" width="7.625" style="80" customWidth="1"/>
    <col min="12557" max="12557" width="4" style="80" customWidth="1"/>
    <col min="12558" max="12558" width="14.625" style="80" customWidth="1"/>
    <col min="12559" max="12805" width="9" style="80"/>
    <col min="12806" max="12806" width="19" style="80" customWidth="1"/>
    <col min="12807" max="12807" width="11.375" style="80" customWidth="1"/>
    <col min="12808" max="12809" width="9" style="80"/>
    <col min="12810" max="12810" width="7" style="80" customWidth="1"/>
    <col min="12811" max="12812" width="7.625" style="80" customWidth="1"/>
    <col min="12813" max="12813" width="4" style="80" customWidth="1"/>
    <col min="12814" max="12814" width="14.625" style="80" customWidth="1"/>
    <col min="12815" max="13061" width="9" style="80"/>
    <col min="13062" max="13062" width="19" style="80" customWidth="1"/>
    <col min="13063" max="13063" width="11.375" style="80" customWidth="1"/>
    <col min="13064" max="13065" width="9" style="80"/>
    <col min="13066" max="13066" width="7" style="80" customWidth="1"/>
    <col min="13067" max="13068" width="7.625" style="80" customWidth="1"/>
    <col min="13069" max="13069" width="4" style="80" customWidth="1"/>
    <col min="13070" max="13070" width="14.625" style="80" customWidth="1"/>
    <col min="13071" max="13317" width="9" style="80"/>
    <col min="13318" max="13318" width="19" style="80" customWidth="1"/>
    <col min="13319" max="13319" width="11.375" style="80" customWidth="1"/>
    <col min="13320" max="13321" width="9" style="80"/>
    <col min="13322" max="13322" width="7" style="80" customWidth="1"/>
    <col min="13323" max="13324" width="7.625" style="80" customWidth="1"/>
    <col min="13325" max="13325" width="4" style="80" customWidth="1"/>
    <col min="13326" max="13326" width="14.625" style="80" customWidth="1"/>
    <col min="13327" max="13573" width="9" style="80"/>
    <col min="13574" max="13574" width="19" style="80" customWidth="1"/>
    <col min="13575" max="13575" width="11.375" style="80" customWidth="1"/>
    <col min="13576" max="13577" width="9" style="80"/>
    <col min="13578" max="13578" width="7" style="80" customWidth="1"/>
    <col min="13579" max="13580" width="7.625" style="80" customWidth="1"/>
    <col min="13581" max="13581" width="4" style="80" customWidth="1"/>
    <col min="13582" max="13582" width="14.625" style="80" customWidth="1"/>
    <col min="13583" max="13829" width="9" style="80"/>
    <col min="13830" max="13830" width="19" style="80" customWidth="1"/>
    <col min="13831" max="13831" width="11.375" style="80" customWidth="1"/>
    <col min="13832" max="13833" width="9" style="80"/>
    <col min="13834" max="13834" width="7" style="80" customWidth="1"/>
    <col min="13835" max="13836" width="7.625" style="80" customWidth="1"/>
    <col min="13837" max="13837" width="4" style="80" customWidth="1"/>
    <col min="13838" max="13838" width="14.625" style="80" customWidth="1"/>
    <col min="13839" max="14085" width="9" style="80"/>
    <col min="14086" max="14086" width="19" style="80" customWidth="1"/>
    <col min="14087" max="14087" width="11.375" style="80" customWidth="1"/>
    <col min="14088" max="14089" width="9" style="80"/>
    <col min="14090" max="14090" width="7" style="80" customWidth="1"/>
    <col min="14091" max="14092" width="7.625" style="80" customWidth="1"/>
    <col min="14093" max="14093" width="4" style="80" customWidth="1"/>
    <col min="14094" max="14094" width="14.625" style="80" customWidth="1"/>
    <col min="14095" max="14341" width="9" style="80"/>
    <col min="14342" max="14342" width="19" style="80" customWidth="1"/>
    <col min="14343" max="14343" width="11.375" style="80" customWidth="1"/>
    <col min="14344" max="14345" width="9" style="80"/>
    <col min="14346" max="14346" width="7" style="80" customWidth="1"/>
    <col min="14347" max="14348" width="7.625" style="80" customWidth="1"/>
    <col min="14349" max="14349" width="4" style="80" customWidth="1"/>
    <col min="14350" max="14350" width="14.625" style="80" customWidth="1"/>
    <col min="14351" max="14597" width="9" style="80"/>
    <col min="14598" max="14598" width="19" style="80" customWidth="1"/>
    <col min="14599" max="14599" width="11.375" style="80" customWidth="1"/>
    <col min="14600" max="14601" width="9" style="80"/>
    <col min="14602" max="14602" width="7" style="80" customWidth="1"/>
    <col min="14603" max="14604" width="7.625" style="80" customWidth="1"/>
    <col min="14605" max="14605" width="4" style="80" customWidth="1"/>
    <col min="14606" max="14606" width="14.625" style="80" customWidth="1"/>
    <col min="14607" max="14853" width="9" style="80"/>
    <col min="14854" max="14854" width="19" style="80" customWidth="1"/>
    <col min="14855" max="14855" width="11.375" style="80" customWidth="1"/>
    <col min="14856" max="14857" width="9" style="80"/>
    <col min="14858" max="14858" width="7" style="80" customWidth="1"/>
    <col min="14859" max="14860" width="7.625" style="80" customWidth="1"/>
    <col min="14861" max="14861" width="4" style="80" customWidth="1"/>
    <col min="14862" max="14862" width="14.625" style="80" customWidth="1"/>
    <col min="14863" max="15109" width="9" style="80"/>
    <col min="15110" max="15110" width="19" style="80" customWidth="1"/>
    <col min="15111" max="15111" width="11.375" style="80" customWidth="1"/>
    <col min="15112" max="15113" width="9" style="80"/>
    <col min="15114" max="15114" width="7" style="80" customWidth="1"/>
    <col min="15115" max="15116" width="7.625" style="80" customWidth="1"/>
    <col min="15117" max="15117" width="4" style="80" customWidth="1"/>
    <col min="15118" max="15118" width="14.625" style="80" customWidth="1"/>
    <col min="15119" max="15365" width="9" style="80"/>
    <col min="15366" max="15366" width="19" style="80" customWidth="1"/>
    <col min="15367" max="15367" width="11.375" style="80" customWidth="1"/>
    <col min="15368" max="15369" width="9" style="80"/>
    <col min="15370" max="15370" width="7" style="80" customWidth="1"/>
    <col min="15371" max="15372" width="7.625" style="80" customWidth="1"/>
    <col min="15373" max="15373" width="4" style="80" customWidth="1"/>
    <col min="15374" max="15374" width="14.625" style="80" customWidth="1"/>
    <col min="15375" max="15621" width="9" style="80"/>
    <col min="15622" max="15622" width="19" style="80" customWidth="1"/>
    <col min="15623" max="15623" width="11.375" style="80" customWidth="1"/>
    <col min="15624" max="15625" width="9" style="80"/>
    <col min="15626" max="15626" width="7" style="80" customWidth="1"/>
    <col min="15627" max="15628" width="7.625" style="80" customWidth="1"/>
    <col min="15629" max="15629" width="4" style="80" customWidth="1"/>
    <col min="15630" max="15630" width="14.625" style="80" customWidth="1"/>
    <col min="15631" max="15877" width="9" style="80"/>
    <col min="15878" max="15878" width="19" style="80" customWidth="1"/>
    <col min="15879" max="15879" width="11.375" style="80" customWidth="1"/>
    <col min="15880" max="15881" width="9" style="80"/>
    <col min="15882" max="15882" width="7" style="80" customWidth="1"/>
    <col min="15883" max="15884" width="7.625" style="80" customWidth="1"/>
    <col min="15885" max="15885" width="4" style="80" customWidth="1"/>
    <col min="15886" max="15886" width="14.625" style="80" customWidth="1"/>
    <col min="15887" max="16133" width="9" style="80"/>
    <col min="16134" max="16134" width="19" style="80" customWidth="1"/>
    <col min="16135" max="16135" width="11.375" style="80" customWidth="1"/>
    <col min="16136" max="16137" width="9" style="80"/>
    <col min="16138" max="16138" width="7" style="80" customWidth="1"/>
    <col min="16139" max="16140" width="7.625" style="80" customWidth="1"/>
    <col min="16141" max="16141" width="4" style="80" customWidth="1"/>
    <col min="16142" max="16142" width="14.625" style="80" customWidth="1"/>
    <col min="16143" max="16384" width="9" style="80"/>
  </cols>
  <sheetData>
    <row r="1" spans="1:14" ht="14.25" customHeight="1" thickTop="1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9"/>
    </row>
    <row r="2" spans="1:14" ht="30" customHeight="1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79"/>
    </row>
    <row r="3" spans="1:14" ht="14.2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  <c r="N3" s="79"/>
    </row>
    <row r="4" spans="1:14" ht="35.25">
      <c r="A4" s="106" t="s">
        <v>334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84"/>
    </row>
    <row r="5" spans="1:14" ht="14.2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1"/>
      <c r="N5" s="85"/>
    </row>
    <row r="6" spans="1:14" ht="20.25">
      <c r="A6" s="112" t="s">
        <v>126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  <c r="N6" s="85"/>
    </row>
    <row r="7" spans="1:14" ht="14.2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79"/>
    </row>
    <row r="8" spans="1:14" ht="14.25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3"/>
      <c r="N8" s="79"/>
    </row>
    <row r="9" spans="1:14" ht="27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7"/>
      <c r="N9" s="84"/>
    </row>
    <row r="10" spans="1:14" ht="31.5">
      <c r="A10" s="81"/>
      <c r="B10" s="86"/>
      <c r="C10" s="86"/>
      <c r="D10" s="118"/>
      <c r="E10" s="118"/>
      <c r="F10" s="118"/>
      <c r="G10" s="118"/>
      <c r="H10" s="118"/>
      <c r="I10" s="118"/>
      <c r="J10" s="82"/>
      <c r="K10" s="82"/>
      <c r="L10" s="82"/>
      <c r="M10" s="83"/>
      <c r="N10" s="79"/>
    </row>
    <row r="11" spans="1:14" ht="14.25" customHeight="1">
      <c r="A11" s="81"/>
      <c r="B11" s="86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3"/>
      <c r="N11" s="79"/>
    </row>
    <row r="12" spans="1:14" ht="14.25" customHeight="1">
      <c r="A12" s="81"/>
      <c r="B12" s="86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  <c r="N12" s="79"/>
    </row>
    <row r="13" spans="1:14" ht="14.25" customHeight="1">
      <c r="A13" s="81"/>
      <c r="B13" s="86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  <c r="N13" s="79"/>
    </row>
    <row r="14" spans="1:14" ht="14.2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  <c r="N14" s="79"/>
    </row>
    <row r="15" spans="1:14" ht="14.25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79"/>
    </row>
    <row r="16" spans="1:14" ht="14.2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79"/>
    </row>
    <row r="17" spans="1:14" ht="33" customHeight="1">
      <c r="A17" s="81"/>
      <c r="B17" s="82"/>
      <c r="C17" s="82"/>
      <c r="D17" s="82"/>
      <c r="E17" s="82"/>
      <c r="F17" s="87"/>
      <c r="G17" s="88"/>
      <c r="H17" s="119"/>
      <c r="I17" s="120"/>
      <c r="J17" s="120"/>
      <c r="K17" s="120"/>
      <c r="L17" s="120"/>
      <c r="M17" s="89"/>
      <c r="N17" s="90"/>
    </row>
    <row r="18" spans="1:14" ht="33" customHeight="1">
      <c r="A18" s="81"/>
      <c r="B18" s="82"/>
      <c r="C18" s="82"/>
      <c r="D18" s="82"/>
      <c r="E18" s="82"/>
      <c r="F18" s="87"/>
      <c r="G18" s="87"/>
      <c r="H18" s="87"/>
      <c r="I18" s="87"/>
      <c r="J18" s="82"/>
      <c r="K18" s="82"/>
      <c r="L18" s="82"/>
      <c r="M18" s="83"/>
      <c r="N18" s="79"/>
    </row>
    <row r="19" spans="1:14" ht="33" customHeight="1">
      <c r="A19" s="81"/>
      <c r="B19" s="82"/>
      <c r="C19" s="82"/>
      <c r="D19" s="82"/>
      <c r="E19" s="82"/>
      <c r="F19" s="87"/>
      <c r="G19" s="88"/>
      <c r="H19" s="104"/>
      <c r="I19" s="104"/>
      <c r="J19" s="104"/>
      <c r="K19" s="104"/>
      <c r="L19" s="104"/>
      <c r="M19" s="89"/>
      <c r="N19" s="90"/>
    </row>
    <row r="20" spans="1:14" ht="33" customHeight="1">
      <c r="A20" s="81"/>
      <c r="B20" s="82"/>
      <c r="C20" s="82"/>
      <c r="D20" s="82"/>
      <c r="E20" s="82"/>
      <c r="F20" s="87"/>
      <c r="G20" s="88"/>
      <c r="H20" s="104"/>
      <c r="I20" s="105"/>
      <c r="J20" s="105"/>
      <c r="K20" s="105"/>
      <c r="L20" s="105"/>
      <c r="M20" s="89"/>
      <c r="N20" s="90"/>
    </row>
    <row r="21" spans="1:14" ht="22.5">
      <c r="A21" s="81"/>
      <c r="B21" s="91"/>
      <c r="C21" s="82"/>
      <c r="D21" s="82"/>
      <c r="E21" s="82"/>
      <c r="F21" s="87"/>
      <c r="G21" s="87"/>
      <c r="H21" s="87"/>
      <c r="I21" s="87"/>
      <c r="J21" s="82"/>
      <c r="K21" s="82"/>
      <c r="L21" s="82"/>
      <c r="M21" s="83"/>
      <c r="N21" s="79"/>
    </row>
    <row r="22" spans="1:14" ht="15.75" customHeight="1">
      <c r="A22" s="92"/>
      <c r="B22" s="93"/>
      <c r="C22" s="79"/>
      <c r="D22" s="79"/>
      <c r="E22" s="79"/>
      <c r="F22" s="94"/>
      <c r="G22" s="94"/>
      <c r="H22" s="94"/>
      <c r="I22" s="94"/>
      <c r="J22" s="79"/>
      <c r="K22" s="79"/>
      <c r="L22" s="79"/>
      <c r="M22" s="95"/>
      <c r="N22" s="79"/>
    </row>
    <row r="23" spans="1:14" ht="10.5" customHeight="1" thickBot="1">
      <c r="A23" s="96"/>
      <c r="B23" s="97"/>
      <c r="C23" s="97"/>
      <c r="D23" s="97"/>
      <c r="E23" s="97"/>
      <c r="F23" s="98"/>
      <c r="G23" s="98"/>
      <c r="H23" s="98"/>
      <c r="I23" s="98"/>
      <c r="J23" s="97"/>
      <c r="K23" s="97"/>
      <c r="L23" s="97"/>
      <c r="M23" s="99"/>
      <c r="N23" s="79"/>
    </row>
    <row r="24" spans="1:14" ht="14.25" thickTop="1"/>
  </sheetData>
  <mergeCells count="8">
    <mergeCell ref="H19:L19"/>
    <mergeCell ref="H20:L20"/>
    <mergeCell ref="A4:M4"/>
    <mergeCell ref="A5:M5"/>
    <mergeCell ref="A6:M6"/>
    <mergeCell ref="A9:M9"/>
    <mergeCell ref="D10:I10"/>
    <mergeCell ref="H17:L17"/>
  </mergeCells>
  <phoneticPr fontId="2" type="noConversion"/>
  <printOptions horizontalCentered="1" verticalCentered="1"/>
  <pageMargins left="0.78740157480314965" right="0.78740157480314965" top="0.59055118110236227" bottom="0.59055118110236227" header="0.39370078740157483" footer="0.39370078740157483"/>
  <pageSetup paperSize="9" scale="9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90" zoomScaleSheetLayoutView="90" workbookViewId="0">
      <pane ySplit="5" topLeftCell="A12" activePane="bottomLeft" state="frozen"/>
      <selection pane="bottomLeft" activeCell="A26" sqref="A26:XFD26"/>
    </sheetView>
  </sheetViews>
  <sheetFormatPr defaultRowHeight="13.5"/>
  <cols>
    <col min="1" max="1" width="16.5" style="8" customWidth="1"/>
    <col min="2" max="2" width="16.875" style="8" customWidth="1"/>
    <col min="3" max="9" width="17.875" style="2" customWidth="1"/>
    <col min="10" max="10" width="17.875" style="1" customWidth="1"/>
    <col min="11" max="16384" width="9" style="1"/>
  </cols>
  <sheetData>
    <row r="1" spans="1:10" ht="20.25" customHeight="1">
      <c r="A1" s="155" t="s">
        <v>63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>
      <c r="A2" s="9"/>
      <c r="B2" s="9"/>
      <c r="J2" s="56"/>
    </row>
    <row r="3" spans="1:10" ht="18.75" customHeight="1">
      <c r="A3" s="122" t="s">
        <v>22</v>
      </c>
      <c r="B3" s="123" t="s">
        <v>19</v>
      </c>
      <c r="C3" s="3" t="str">
        <f>'산출서(석공사)'!E2</f>
        <v>계단디딤판</v>
      </c>
      <c r="D3" s="3" t="str">
        <f>'산출서(석공사)'!F2</f>
        <v>계단챌판</v>
      </c>
      <c r="E3" s="3" t="str">
        <f>'산출서(석공사)'!G2</f>
        <v>계단참</v>
      </c>
      <c r="F3" s="3" t="str">
        <f>'산출서(석공사)'!H2</f>
        <v>외벽</v>
      </c>
      <c r="G3" s="3" t="str">
        <f>'산출서(석공사)'!I2</f>
        <v>두겁</v>
      </c>
      <c r="H3" s="3" t="str">
        <f>'산출서(석공사)'!J2</f>
        <v>혹두기</v>
      </c>
      <c r="I3" s="3" t="str">
        <f>'산출서(석공사)'!K2</f>
        <v>창대석</v>
      </c>
      <c r="J3" s="3">
        <f>'산출서(석공사)'!L2</f>
        <v>0</v>
      </c>
    </row>
    <row r="4" spans="1:10" ht="18.75" customHeight="1">
      <c r="A4" s="122"/>
      <c r="B4" s="124"/>
      <c r="C4" s="3" t="str">
        <f>'산출서(석공사)'!E3</f>
        <v>M2</v>
      </c>
      <c r="D4" s="3" t="str">
        <f>'산출서(석공사)'!F3</f>
        <v>M2</v>
      </c>
      <c r="E4" s="3" t="str">
        <f>'산출서(석공사)'!G3</f>
        <v>M2</v>
      </c>
      <c r="F4" s="3" t="str">
        <f>'산출서(석공사)'!H3</f>
        <v>M2</v>
      </c>
      <c r="G4" s="3" t="str">
        <f>'산출서(석공사)'!I3</f>
        <v>M2</v>
      </c>
      <c r="H4" s="3" t="str">
        <f>'산출서(석공사)'!J3</f>
        <v>M2</v>
      </c>
      <c r="I4" s="3" t="str">
        <f>'산출서(석공사)'!K3</f>
        <v>M</v>
      </c>
      <c r="J4" s="3">
        <f>'산출서(석공사)'!L3</f>
        <v>0</v>
      </c>
    </row>
    <row r="5" spans="1:10" ht="18.75" customHeight="1">
      <c r="A5" s="142"/>
      <c r="B5" s="125"/>
      <c r="C5" s="3" t="str">
        <f>'산출서(석공사)'!E4</f>
        <v>30T</v>
      </c>
      <c r="D5" s="3" t="str">
        <f>'산출서(석공사)'!F4</f>
        <v>20T</v>
      </c>
      <c r="E5" s="3" t="str">
        <f>'산출서(석공사)'!G4</f>
        <v>20T</v>
      </c>
      <c r="F5" s="3" t="str">
        <f>'산출서(석공사)'!H4</f>
        <v>30T</v>
      </c>
      <c r="G5" s="3" t="str">
        <f>'산출서(석공사)'!I4</f>
        <v>30T</v>
      </c>
      <c r="H5" s="3">
        <f>'산출서(석공사)'!J4</f>
        <v>0</v>
      </c>
      <c r="I5" s="3">
        <f>'산출서(석공사)'!K4</f>
        <v>0</v>
      </c>
      <c r="J5" s="3">
        <f>'산출서(석공사)'!L4</f>
        <v>0</v>
      </c>
    </row>
    <row r="6" spans="1:10" ht="30" customHeight="1">
      <c r="A6" s="6" t="s">
        <v>19</v>
      </c>
      <c r="B6" s="6"/>
      <c r="C6" s="5">
        <f>'산출서(석공사)'!E21</f>
        <v>0</v>
      </c>
      <c r="D6" s="5">
        <f>'산출서(석공사)'!F21</f>
        <v>0</v>
      </c>
      <c r="E6" s="5">
        <f>'산출서(석공사)'!G21</f>
        <v>0</v>
      </c>
      <c r="F6" s="5">
        <f>'산출서(석공사)'!H21</f>
        <v>191.23000000000002</v>
      </c>
      <c r="G6" s="5">
        <f>'산출서(석공사)'!I21</f>
        <v>7.3</v>
      </c>
      <c r="H6" s="5">
        <f>'산출서(석공사)'!J21</f>
        <v>0</v>
      </c>
      <c r="I6" s="5">
        <f>'산출서(석공사)'!K21</f>
        <v>49.800000000000004</v>
      </c>
      <c r="J6" s="5">
        <f>'산출서(석공사)'!L21</f>
        <v>0</v>
      </c>
    </row>
    <row r="7" spans="1:10" ht="30" customHeight="1">
      <c r="A7" s="6"/>
      <c r="B7" s="6"/>
      <c r="C7" s="5"/>
      <c r="D7" s="5"/>
      <c r="E7" s="5"/>
      <c r="F7" s="5"/>
      <c r="G7" s="5"/>
      <c r="H7" s="5"/>
      <c r="I7" s="5"/>
      <c r="J7" s="5"/>
    </row>
    <row r="8" spans="1:10" ht="30" customHeight="1">
      <c r="A8" s="6" t="s">
        <v>6</v>
      </c>
      <c r="B8" s="6"/>
      <c r="C8" s="57">
        <v>0.05</v>
      </c>
      <c r="D8" s="57">
        <v>0.05</v>
      </c>
      <c r="E8" s="57">
        <v>0.05</v>
      </c>
      <c r="F8" s="57">
        <v>0.05</v>
      </c>
      <c r="G8" s="57">
        <v>0.05</v>
      </c>
      <c r="H8" s="57">
        <v>0.05</v>
      </c>
      <c r="I8" s="57">
        <v>0.05</v>
      </c>
      <c r="J8" s="57">
        <v>0.05</v>
      </c>
    </row>
    <row r="9" spans="1:10" ht="30" customHeight="1">
      <c r="A9" s="6"/>
      <c r="B9" s="6"/>
      <c r="C9" s="5">
        <f>C6*C8</f>
        <v>0</v>
      </c>
      <c r="D9" s="5">
        <f t="shared" ref="D9:J9" si="0">D6*D8</f>
        <v>0</v>
      </c>
      <c r="E9" s="5">
        <f t="shared" si="0"/>
        <v>0</v>
      </c>
      <c r="F9" s="5">
        <f t="shared" si="0"/>
        <v>9.5615000000000006</v>
      </c>
      <c r="G9" s="5">
        <f t="shared" si="0"/>
        <v>0.36499999999999999</v>
      </c>
      <c r="H9" s="5">
        <f t="shared" si="0"/>
        <v>0</v>
      </c>
      <c r="I9" s="5">
        <f t="shared" si="0"/>
        <v>2.4900000000000002</v>
      </c>
      <c r="J9" s="5">
        <f t="shared" si="0"/>
        <v>0</v>
      </c>
    </row>
    <row r="10" spans="1:10" ht="30" customHeight="1">
      <c r="A10" s="6"/>
      <c r="B10" s="6"/>
      <c r="C10" s="5"/>
      <c r="D10" s="5"/>
      <c r="E10" s="5"/>
      <c r="F10" s="5"/>
      <c r="G10" s="5"/>
      <c r="H10" s="5"/>
      <c r="I10" s="5"/>
      <c r="J10" s="5"/>
    </row>
    <row r="11" spans="1:10" ht="30" customHeight="1">
      <c r="A11" s="6" t="s">
        <v>24</v>
      </c>
      <c r="B11" s="6"/>
      <c r="C11" s="13">
        <f>C6+C9</f>
        <v>0</v>
      </c>
      <c r="D11" s="13">
        <f t="shared" ref="D11:J11" si="1">D6+D9</f>
        <v>0</v>
      </c>
      <c r="E11" s="13">
        <f t="shared" si="1"/>
        <v>0</v>
      </c>
      <c r="F11" s="13">
        <f t="shared" si="1"/>
        <v>200.79150000000001</v>
      </c>
      <c r="G11" s="13">
        <f t="shared" si="1"/>
        <v>7.665</v>
      </c>
      <c r="H11" s="13">
        <f t="shared" si="1"/>
        <v>0</v>
      </c>
      <c r="I11" s="13">
        <f t="shared" si="1"/>
        <v>52.290000000000006</v>
      </c>
      <c r="J11" s="13">
        <f t="shared" si="1"/>
        <v>0</v>
      </c>
    </row>
    <row r="12" spans="1:10" ht="30" customHeight="1">
      <c r="A12" s="6"/>
      <c r="B12" s="6"/>
      <c r="C12" s="5"/>
      <c r="D12" s="5"/>
      <c r="E12" s="5"/>
      <c r="F12" s="5"/>
      <c r="G12" s="5"/>
      <c r="H12" s="5"/>
      <c r="I12" s="5"/>
      <c r="J12" s="40"/>
    </row>
    <row r="13" spans="1:10" ht="30" customHeight="1">
      <c r="A13" s="6"/>
      <c r="B13" s="58"/>
      <c r="C13" s="59"/>
      <c r="D13" s="59"/>
      <c r="E13" s="59"/>
      <c r="F13" s="59"/>
      <c r="G13" s="59"/>
      <c r="H13" s="59"/>
      <c r="I13" s="59"/>
      <c r="J13" s="59"/>
    </row>
    <row r="14" spans="1:10" ht="30" customHeight="1">
      <c r="A14" s="6" t="s">
        <v>59</v>
      </c>
      <c r="B14" s="58">
        <f>SUM(C14:J14)</f>
        <v>1062.3888888888889</v>
      </c>
      <c r="C14" s="59"/>
      <c r="D14" s="59"/>
      <c r="E14" s="59"/>
      <c r="F14" s="59">
        <f>F6/0.54*3</f>
        <v>1062.3888888888889</v>
      </c>
      <c r="G14" s="59"/>
      <c r="H14" s="59">
        <f>H6/0.54*3</f>
        <v>0</v>
      </c>
      <c r="I14" s="59"/>
      <c r="J14" s="59"/>
    </row>
    <row r="15" spans="1:10" ht="30" customHeight="1">
      <c r="A15" s="6" t="s">
        <v>60</v>
      </c>
      <c r="B15" s="58">
        <f>SUM(C15:J15)</f>
        <v>531.19444444444446</v>
      </c>
      <c r="C15" s="60"/>
      <c r="D15" s="60"/>
      <c r="E15" s="60"/>
      <c r="F15" s="60">
        <f>F6/0.54*1.5</f>
        <v>531.19444444444446</v>
      </c>
      <c r="G15" s="60"/>
      <c r="H15" s="60">
        <f>H6/0.54*1.5</f>
        <v>0</v>
      </c>
      <c r="I15" s="60"/>
      <c r="J15" s="59"/>
    </row>
    <row r="16" spans="1:10" ht="30" customHeight="1">
      <c r="A16" s="6"/>
      <c r="B16" s="6"/>
      <c r="C16" s="59"/>
      <c r="D16" s="59"/>
      <c r="E16" s="59"/>
      <c r="F16" s="59"/>
      <c r="G16" s="59"/>
      <c r="H16" s="59"/>
      <c r="I16" s="59"/>
      <c r="J16" s="62"/>
    </row>
    <row r="17" spans="1:10" ht="30" customHeight="1">
      <c r="A17" s="6" t="s">
        <v>25</v>
      </c>
      <c r="B17" s="58">
        <f>SUM(C17:J17)</f>
        <v>4.6143299999999998</v>
      </c>
      <c r="C17" s="59">
        <f>C11*0.602</f>
        <v>0</v>
      </c>
      <c r="D17" s="59">
        <f>D11*0.602</f>
        <v>0</v>
      </c>
      <c r="E17" s="59">
        <f>E11*0.602</f>
        <v>0</v>
      </c>
      <c r="F17" s="59"/>
      <c r="G17" s="59">
        <f>G11*0.602</f>
        <v>4.6143299999999998</v>
      </c>
      <c r="H17" s="59"/>
      <c r="I17" s="59"/>
      <c r="J17" s="62"/>
    </row>
    <row r="18" spans="1:10" ht="30" customHeight="1">
      <c r="A18" s="6" t="s">
        <v>61</v>
      </c>
      <c r="B18" s="58">
        <f>SUM(C18:J18)</f>
        <v>0.39857999999999999</v>
      </c>
      <c r="C18" s="59">
        <f>C11*0.052</f>
        <v>0</v>
      </c>
      <c r="D18" s="59">
        <f>D11*0.052</f>
        <v>0</v>
      </c>
      <c r="E18" s="59">
        <f>E11*0.052</f>
        <v>0</v>
      </c>
      <c r="F18" s="59"/>
      <c r="G18" s="59">
        <f>G11*0.052</f>
        <v>0.39857999999999999</v>
      </c>
      <c r="H18" s="59"/>
      <c r="I18" s="59"/>
      <c r="J18" s="62"/>
    </row>
    <row r="19" spans="1:10" ht="30" customHeight="1">
      <c r="A19" s="6"/>
      <c r="B19" s="6"/>
      <c r="C19" s="59"/>
      <c r="D19" s="59"/>
      <c r="E19" s="59"/>
      <c r="F19" s="59"/>
      <c r="G19" s="59"/>
      <c r="H19" s="59"/>
      <c r="I19" s="59"/>
      <c r="J19" s="59"/>
    </row>
    <row r="20" spans="1:10" ht="30" customHeight="1">
      <c r="A20" s="6"/>
      <c r="B20" s="6"/>
      <c r="C20" s="59"/>
      <c r="D20" s="59"/>
      <c r="E20" s="59"/>
      <c r="F20" s="63"/>
      <c r="G20" s="59"/>
      <c r="H20" s="59"/>
      <c r="I20" s="59"/>
      <c r="J20" s="64"/>
    </row>
    <row r="21" spans="1:10" ht="30" customHeight="1">
      <c r="A21" s="6"/>
      <c r="B21" s="6"/>
      <c r="C21" s="59"/>
      <c r="D21" s="59"/>
      <c r="E21" s="59"/>
      <c r="F21" s="63"/>
      <c r="G21" s="59"/>
      <c r="H21" s="59"/>
      <c r="I21" s="59"/>
      <c r="J21" s="64"/>
    </row>
    <row r="22" spans="1:10" ht="30" customHeight="1">
      <c r="A22" s="6"/>
      <c r="B22" s="6"/>
      <c r="C22" s="59"/>
      <c r="D22" s="59"/>
      <c r="E22" s="59"/>
      <c r="F22" s="63"/>
      <c r="G22" s="59"/>
      <c r="H22" s="59"/>
      <c r="I22" s="59"/>
      <c r="J22" s="64"/>
    </row>
    <row r="23" spans="1:10" ht="30" customHeight="1">
      <c r="A23" s="6"/>
      <c r="B23" s="6"/>
      <c r="C23" s="59"/>
      <c r="D23" s="59"/>
      <c r="E23" s="59"/>
      <c r="F23" s="63"/>
      <c r="G23" s="59"/>
      <c r="H23" s="59"/>
      <c r="I23" s="59"/>
      <c r="J23" s="64"/>
    </row>
    <row r="24" spans="1:10" ht="30" customHeight="1">
      <c r="A24" s="6"/>
      <c r="B24" s="6"/>
      <c r="C24" s="59"/>
      <c r="D24" s="59"/>
      <c r="E24" s="59"/>
      <c r="F24" s="63"/>
      <c r="G24" s="59"/>
      <c r="H24" s="59"/>
      <c r="I24" s="59"/>
      <c r="J24" s="64"/>
    </row>
    <row r="25" spans="1:10" ht="30" customHeight="1">
      <c r="A25" s="6"/>
      <c r="B25" s="6"/>
      <c r="C25" s="59"/>
      <c r="D25" s="59"/>
      <c r="E25" s="59"/>
      <c r="F25" s="63"/>
      <c r="G25" s="59"/>
      <c r="H25" s="59"/>
      <c r="I25" s="59"/>
      <c r="J25" s="64"/>
    </row>
    <row r="26" spans="1:10" ht="30" customHeight="1">
      <c r="A26" s="6"/>
      <c r="B26" s="6"/>
      <c r="C26" s="59"/>
      <c r="D26" s="59"/>
      <c r="E26" s="59"/>
      <c r="F26" s="59"/>
      <c r="G26" s="59"/>
      <c r="H26" s="59"/>
      <c r="I26" s="59"/>
      <c r="J26" s="64"/>
    </row>
    <row r="27" spans="1:10" ht="30" customHeight="1">
      <c r="A27" s="6"/>
      <c r="B27" s="6"/>
      <c r="C27" s="59"/>
      <c r="D27" s="59"/>
      <c r="E27" s="59"/>
      <c r="F27" s="63"/>
      <c r="G27" s="59"/>
      <c r="H27" s="59"/>
      <c r="I27" s="59"/>
      <c r="J27" s="62"/>
    </row>
  </sheetData>
  <mergeCells count="3">
    <mergeCell ref="A1:J1"/>
    <mergeCell ref="A3:A5"/>
    <mergeCell ref="B3:B5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="90" zoomScaleSheetLayoutView="90" workbookViewId="0">
      <pane ySplit="4" topLeftCell="A5" activePane="bottomLeft" state="frozen"/>
      <selection pane="bottomLeft" activeCell="K11" sqref="K11"/>
    </sheetView>
  </sheetViews>
  <sheetFormatPr defaultRowHeight="13.5"/>
  <cols>
    <col min="1" max="1" width="9" style="8" customWidth="1"/>
    <col min="2" max="3" width="11.875" style="8" customWidth="1"/>
    <col min="4" max="4" width="51.5" style="2" customWidth="1"/>
    <col min="5" max="11" width="11.5" style="2" customWidth="1"/>
    <col min="12" max="12" width="11.5" style="1" customWidth="1"/>
    <col min="13" max="16384" width="9" style="1"/>
  </cols>
  <sheetData>
    <row r="1" spans="1:12" ht="33.75" customHeight="1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8.75" customHeight="1">
      <c r="A2" s="123" t="s">
        <v>29</v>
      </c>
      <c r="B2" s="133" t="s">
        <v>30</v>
      </c>
      <c r="C2" s="123" t="s">
        <v>22</v>
      </c>
      <c r="D2" s="158" t="s">
        <v>1</v>
      </c>
      <c r="E2" s="3" t="s">
        <v>100</v>
      </c>
      <c r="F2" s="3" t="s">
        <v>101</v>
      </c>
      <c r="G2" s="3" t="s">
        <v>102</v>
      </c>
      <c r="H2" s="3" t="s">
        <v>105</v>
      </c>
      <c r="I2" s="3" t="s">
        <v>106</v>
      </c>
      <c r="J2" s="3" t="s">
        <v>109</v>
      </c>
      <c r="K2" s="3" t="s">
        <v>110</v>
      </c>
      <c r="L2" s="36"/>
    </row>
    <row r="3" spans="1:12" ht="18.75" customHeight="1">
      <c r="A3" s="124"/>
      <c r="B3" s="157"/>
      <c r="C3" s="124"/>
      <c r="D3" s="159"/>
      <c r="E3" s="3" t="s">
        <v>33</v>
      </c>
      <c r="F3" s="3" t="s">
        <v>33</v>
      </c>
      <c r="G3" s="3" t="s">
        <v>103</v>
      </c>
      <c r="H3" s="3" t="s">
        <v>2</v>
      </c>
      <c r="I3" s="3" t="s">
        <v>2</v>
      </c>
      <c r="J3" s="3" t="s">
        <v>103</v>
      </c>
      <c r="K3" s="3" t="s">
        <v>111</v>
      </c>
      <c r="L3" s="3"/>
    </row>
    <row r="4" spans="1:12" ht="18.75" customHeight="1">
      <c r="A4" s="125"/>
      <c r="B4" s="135"/>
      <c r="C4" s="125"/>
      <c r="D4" s="160"/>
      <c r="E4" s="3" t="s">
        <v>62</v>
      </c>
      <c r="F4" s="3" t="s">
        <v>104</v>
      </c>
      <c r="G4" s="3" t="s">
        <v>104</v>
      </c>
      <c r="H4" s="3" t="s">
        <v>62</v>
      </c>
      <c r="I4" s="3" t="s">
        <v>62</v>
      </c>
      <c r="J4" s="3"/>
      <c r="K4" s="3"/>
      <c r="L4" s="36"/>
    </row>
    <row r="5" spans="1:12" ht="30" customHeight="1">
      <c r="A5" s="10" t="s">
        <v>107</v>
      </c>
      <c r="B5" s="10" t="s">
        <v>217</v>
      </c>
      <c r="C5" s="10"/>
      <c r="D5" s="32" t="s">
        <v>219</v>
      </c>
      <c r="E5" s="11"/>
      <c r="F5" s="11"/>
      <c r="G5" s="11"/>
      <c r="H5" s="11">
        <f>((11.4*5.2)+(2*3.8)+(2.2*1.4)+(2*0.9))-((1.8*0.85*2)+(3*0.85))</f>
        <v>66.149999999999991</v>
      </c>
      <c r="I5" s="11"/>
      <c r="J5" s="11"/>
      <c r="K5" s="11"/>
      <c r="L5" s="40"/>
    </row>
    <row r="6" spans="1:12" ht="30" customHeight="1">
      <c r="A6" s="10"/>
      <c r="B6" s="10" t="s">
        <v>218</v>
      </c>
      <c r="C6" s="10"/>
      <c r="D6" s="32" t="s">
        <v>222</v>
      </c>
      <c r="E6" s="11"/>
      <c r="F6" s="11"/>
      <c r="G6" s="11"/>
      <c r="H6" s="11">
        <f>(8.9*4.2)-((0.9*0.9)+(0.9*2.1)+(1*2.8))</f>
        <v>31.880000000000003</v>
      </c>
      <c r="I6" s="11"/>
      <c r="J6" s="11"/>
      <c r="K6" s="11"/>
      <c r="L6" s="40"/>
    </row>
    <row r="7" spans="1:12" ht="30" customHeight="1">
      <c r="A7" s="10"/>
      <c r="B7" s="10" t="s">
        <v>220</v>
      </c>
      <c r="C7" s="10"/>
      <c r="D7" s="32" t="s">
        <v>221</v>
      </c>
      <c r="E7" s="11"/>
      <c r="F7" s="11"/>
      <c r="G7" s="11"/>
      <c r="H7" s="11">
        <f>((8.9*4.2)+(2.4*1.2))-((0.6*0.6*2)+(1*2.8))</f>
        <v>36.740000000000009</v>
      </c>
      <c r="I7" s="11"/>
      <c r="J7" s="11"/>
      <c r="K7" s="11"/>
      <c r="L7" s="40"/>
    </row>
    <row r="8" spans="1:12" ht="60" customHeight="1">
      <c r="A8" s="10"/>
      <c r="B8" s="10" t="s">
        <v>223</v>
      </c>
      <c r="C8" s="10"/>
      <c r="D8" s="32" t="s">
        <v>224</v>
      </c>
      <c r="E8" s="11"/>
      <c r="F8" s="11"/>
      <c r="G8" s="11"/>
      <c r="H8" s="11">
        <f>((12.4*5.2)+(2.2*1.4))-((1.2*2.8)+(0.6*0.6*3)+(1.2*0.6)+(0.9*2.1*2)+(1.8*1.2))</f>
        <v>56.46</v>
      </c>
      <c r="I8" s="11"/>
      <c r="J8" s="11"/>
      <c r="K8" s="11"/>
      <c r="L8" s="40"/>
    </row>
    <row r="9" spans="1:12" ht="30" customHeight="1">
      <c r="A9" s="10"/>
      <c r="B9" s="10" t="s">
        <v>225</v>
      </c>
      <c r="C9" s="10"/>
      <c r="D9" s="32" t="s">
        <v>226</v>
      </c>
      <c r="E9" s="11"/>
      <c r="F9" s="11"/>
      <c r="G9" s="11"/>
      <c r="H9" s="11"/>
      <c r="I9" s="11">
        <f>2.2+5.1</f>
        <v>7.3</v>
      </c>
      <c r="J9" s="11"/>
      <c r="K9" s="11"/>
      <c r="L9" s="40"/>
    </row>
    <row r="10" spans="1:12" ht="30" customHeight="1">
      <c r="A10" s="10"/>
      <c r="B10" s="10" t="s">
        <v>227</v>
      </c>
      <c r="C10" s="10"/>
      <c r="D10" s="32" t="s">
        <v>228</v>
      </c>
      <c r="E10" s="11"/>
      <c r="F10" s="11"/>
      <c r="G10" s="11"/>
      <c r="H10" s="11"/>
      <c r="I10" s="11"/>
      <c r="J10" s="11"/>
      <c r="K10" s="11">
        <f>8+12.8+8+2+2.8+8.8+1.8+5.6</f>
        <v>49.800000000000004</v>
      </c>
      <c r="L10" s="40"/>
    </row>
    <row r="11" spans="1:12" ht="30" customHeight="1">
      <c r="A11" s="10"/>
      <c r="B11" s="10"/>
      <c r="C11" s="10"/>
      <c r="D11" s="32"/>
      <c r="E11" s="11"/>
      <c r="F11" s="11"/>
      <c r="G11" s="11"/>
      <c r="H11" s="11"/>
      <c r="I11" s="11"/>
      <c r="J11" s="11"/>
      <c r="K11" s="11"/>
      <c r="L11" s="40"/>
    </row>
    <row r="12" spans="1:12" ht="30" customHeight="1">
      <c r="A12" s="10"/>
      <c r="B12" s="10"/>
      <c r="C12" s="10"/>
      <c r="D12" s="32"/>
      <c r="E12" s="11"/>
      <c r="F12" s="11"/>
      <c r="G12" s="11"/>
      <c r="H12" s="11"/>
      <c r="I12" s="11"/>
      <c r="J12" s="11"/>
      <c r="K12" s="11"/>
      <c r="L12" s="40"/>
    </row>
    <row r="13" spans="1:12" ht="30" customHeight="1">
      <c r="A13" s="10"/>
      <c r="B13" s="10"/>
      <c r="C13" s="10"/>
      <c r="D13" s="32"/>
      <c r="E13" s="11"/>
      <c r="F13" s="11"/>
      <c r="G13" s="11"/>
      <c r="H13" s="11"/>
      <c r="I13" s="11"/>
      <c r="J13" s="11"/>
      <c r="K13" s="11"/>
      <c r="L13" s="40"/>
    </row>
    <row r="14" spans="1:12" ht="30" customHeight="1">
      <c r="A14" s="10"/>
      <c r="B14" s="10"/>
      <c r="C14" s="10"/>
      <c r="D14" s="32"/>
      <c r="E14" s="11"/>
      <c r="F14" s="11"/>
      <c r="G14" s="11"/>
      <c r="H14" s="11"/>
      <c r="I14" s="11"/>
      <c r="J14" s="11"/>
      <c r="K14" s="11"/>
      <c r="L14" s="40"/>
    </row>
    <row r="15" spans="1:12" ht="30" customHeight="1">
      <c r="A15" s="10"/>
      <c r="B15" s="10"/>
      <c r="C15" s="10"/>
      <c r="D15" s="32"/>
      <c r="E15" s="11"/>
      <c r="F15" s="11"/>
      <c r="G15" s="11"/>
      <c r="H15" s="11"/>
      <c r="I15" s="11"/>
      <c r="J15" s="11"/>
      <c r="K15" s="11"/>
      <c r="L15" s="40"/>
    </row>
    <row r="16" spans="1:12" ht="30" customHeight="1">
      <c r="A16" s="10"/>
      <c r="B16" s="10"/>
      <c r="C16" s="10"/>
      <c r="D16" s="32"/>
      <c r="E16" s="11"/>
      <c r="F16" s="11"/>
      <c r="G16" s="11"/>
      <c r="H16" s="11"/>
      <c r="I16" s="11"/>
      <c r="J16" s="11"/>
      <c r="K16" s="11"/>
      <c r="L16" s="40"/>
    </row>
    <row r="17" spans="1:12" ht="30" customHeight="1">
      <c r="A17" s="10"/>
      <c r="B17" s="10"/>
      <c r="C17" s="10"/>
      <c r="D17" s="32"/>
      <c r="E17" s="11"/>
      <c r="F17" s="11"/>
      <c r="G17" s="11"/>
      <c r="H17" s="11"/>
      <c r="I17" s="11"/>
      <c r="J17" s="11"/>
      <c r="K17" s="11"/>
      <c r="L17" s="40"/>
    </row>
    <row r="18" spans="1:12" ht="30" customHeight="1">
      <c r="A18" s="10"/>
      <c r="B18" s="10"/>
      <c r="C18" s="10"/>
      <c r="D18" s="32"/>
      <c r="E18" s="11"/>
      <c r="F18" s="11"/>
      <c r="G18" s="11"/>
      <c r="H18" s="11"/>
      <c r="I18" s="11"/>
      <c r="J18" s="11"/>
      <c r="K18" s="11"/>
      <c r="L18" s="40"/>
    </row>
    <row r="19" spans="1:12" ht="30" customHeight="1">
      <c r="A19" s="10"/>
      <c r="B19" s="10"/>
      <c r="C19" s="10"/>
      <c r="D19" s="32"/>
      <c r="E19" s="11"/>
      <c r="F19" s="11"/>
      <c r="G19" s="11"/>
      <c r="H19" s="11"/>
      <c r="I19" s="11"/>
      <c r="J19" s="11"/>
      <c r="K19" s="11"/>
      <c r="L19" s="40"/>
    </row>
    <row r="20" spans="1:12" ht="30" customHeight="1">
      <c r="A20" s="10"/>
      <c r="B20" s="10"/>
      <c r="C20" s="10"/>
      <c r="D20" s="32"/>
      <c r="E20" s="11"/>
      <c r="F20" s="11"/>
      <c r="G20" s="11"/>
      <c r="H20" s="11"/>
      <c r="I20" s="11"/>
      <c r="J20" s="11"/>
      <c r="K20" s="11"/>
      <c r="L20" s="40"/>
    </row>
    <row r="21" spans="1:12" ht="30" customHeight="1">
      <c r="A21" s="65" t="s">
        <v>57</v>
      </c>
      <c r="B21" s="10"/>
      <c r="C21" s="10"/>
      <c r="D21" s="11"/>
      <c r="E21" s="38">
        <f t="shared" ref="E21:L21" si="0">SUM(E5:E20)</f>
        <v>0</v>
      </c>
      <c r="F21" s="38">
        <f t="shared" si="0"/>
        <v>0</v>
      </c>
      <c r="G21" s="38">
        <f t="shared" si="0"/>
        <v>0</v>
      </c>
      <c r="H21" s="38">
        <f t="shared" si="0"/>
        <v>191.23000000000002</v>
      </c>
      <c r="I21" s="38">
        <f t="shared" si="0"/>
        <v>7.3</v>
      </c>
      <c r="J21" s="38">
        <f t="shared" si="0"/>
        <v>0</v>
      </c>
      <c r="K21" s="38">
        <f t="shared" si="0"/>
        <v>49.800000000000004</v>
      </c>
      <c r="L21" s="38">
        <f t="shared" si="0"/>
        <v>0</v>
      </c>
    </row>
    <row r="22" spans="1:12" ht="19.5" customHeight="1"/>
  </sheetData>
  <mergeCells count="5">
    <mergeCell ref="A1:L1"/>
    <mergeCell ref="A2:A4"/>
    <mergeCell ref="B2:B4"/>
    <mergeCell ref="C2:C4"/>
    <mergeCell ref="D2:D4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90" zoomScaleSheetLayoutView="90" workbookViewId="0">
      <selection activeCell="C12" sqref="C12"/>
    </sheetView>
  </sheetViews>
  <sheetFormatPr defaultRowHeight="13.5"/>
  <cols>
    <col min="1" max="1" width="31.125" style="8" customWidth="1"/>
    <col min="2" max="5" width="26.625" style="2" customWidth="1"/>
    <col min="6" max="6" width="26.625" style="1" customWidth="1"/>
    <col min="7" max="16384" width="9" style="1"/>
  </cols>
  <sheetData>
    <row r="1" spans="1:6" ht="20.25">
      <c r="A1" s="121" t="s">
        <v>66</v>
      </c>
      <c r="B1" s="121"/>
      <c r="C1" s="121"/>
      <c r="D1" s="121"/>
      <c r="E1" s="161"/>
      <c r="F1" s="161"/>
    </row>
    <row r="2" spans="1:6">
      <c r="A2" s="9"/>
      <c r="F2" s="56"/>
    </row>
    <row r="3" spans="1:6" ht="18.75" customHeight="1">
      <c r="A3" s="122" t="s">
        <v>22</v>
      </c>
      <c r="B3" s="3" t="str">
        <f>'산출서(유리)'!C2</f>
        <v>복층유리</v>
      </c>
      <c r="C3" s="3" t="str">
        <f>'산출서(유리)'!D2</f>
        <v>복층유리</v>
      </c>
      <c r="D3" s="3" t="str">
        <f>'산출서(유리)'!E2</f>
        <v>무늬유리</v>
      </c>
      <c r="E3" s="3"/>
      <c r="F3" s="3"/>
    </row>
    <row r="4" spans="1:6" ht="18.75" customHeight="1">
      <c r="A4" s="122"/>
      <c r="B4" s="3" t="str">
        <f>'산출서(유리)'!C3</f>
        <v>22mm</v>
      </c>
      <c r="C4" s="3" t="str">
        <f>'산출서(유리)'!D3</f>
        <v>16mm</v>
      </c>
      <c r="D4" s="3" t="str">
        <f>'산출서(유리)'!E3</f>
        <v>3mm</v>
      </c>
      <c r="E4" s="3"/>
      <c r="F4" s="3"/>
    </row>
    <row r="5" spans="1:6" ht="18.75" customHeight="1">
      <c r="A5" s="142"/>
      <c r="B5" s="3" t="str">
        <f>'산출서(유리)'!C4</f>
        <v>자평</v>
      </c>
      <c r="C5" s="3" t="str">
        <f>'산출서(유리)'!D4</f>
        <v>자평</v>
      </c>
      <c r="D5" s="3" t="str">
        <f>'산출서(유리)'!E4</f>
        <v>자평</v>
      </c>
      <c r="E5" s="3"/>
      <c r="F5" s="3"/>
    </row>
    <row r="6" spans="1:6" ht="30" customHeight="1">
      <c r="A6" s="6" t="s">
        <v>19</v>
      </c>
      <c r="B6" s="5">
        <f>'산출서(유리)'!C19</f>
        <v>48.839999999999996</v>
      </c>
      <c r="C6" s="5">
        <f>'산출서(유리)'!D19</f>
        <v>485.76000000000005</v>
      </c>
      <c r="D6" s="5">
        <f>'산출서(유리)'!E19</f>
        <v>155.43</v>
      </c>
      <c r="E6" s="5"/>
      <c r="F6" s="5"/>
    </row>
    <row r="7" spans="1:6" ht="30" customHeight="1">
      <c r="A7" s="6"/>
      <c r="B7" s="5"/>
      <c r="C7" s="5"/>
      <c r="D7" s="5"/>
      <c r="E7" s="5"/>
      <c r="F7" s="5"/>
    </row>
    <row r="8" spans="1:6" ht="30" customHeight="1">
      <c r="A8" s="6" t="s">
        <v>6</v>
      </c>
      <c r="B8" s="57">
        <v>0.01</v>
      </c>
      <c r="C8" s="57">
        <v>0.01</v>
      </c>
      <c r="D8" s="57">
        <v>0.01</v>
      </c>
      <c r="E8" s="5"/>
      <c r="F8" s="5"/>
    </row>
    <row r="9" spans="1:6" ht="30" customHeight="1">
      <c r="A9" s="6"/>
      <c r="B9" s="5">
        <f>B6*B8</f>
        <v>0.4884</v>
      </c>
      <c r="C9" s="5">
        <f>C6*C8</f>
        <v>4.8576000000000006</v>
      </c>
      <c r="D9" s="5">
        <f>D6*D8</f>
        <v>1.5543</v>
      </c>
      <c r="E9" s="5"/>
      <c r="F9" s="5"/>
    </row>
    <row r="10" spans="1:6" ht="30" customHeight="1">
      <c r="A10" s="6"/>
      <c r="B10" s="5"/>
      <c r="C10" s="5"/>
      <c r="D10" s="5"/>
      <c r="E10" s="5"/>
      <c r="F10" s="40"/>
    </row>
    <row r="11" spans="1:6" ht="30" customHeight="1">
      <c r="A11" s="6" t="s">
        <v>24</v>
      </c>
      <c r="B11" s="5">
        <f>B6+B9</f>
        <v>49.328399999999995</v>
      </c>
      <c r="C11" s="5">
        <f>C6+C9</f>
        <v>490.61760000000004</v>
      </c>
      <c r="D11" s="5">
        <f>D6+D9</f>
        <v>156.98430000000002</v>
      </c>
      <c r="E11" s="5"/>
      <c r="F11" s="5"/>
    </row>
    <row r="12" spans="1:6" ht="30" customHeight="1">
      <c r="A12" s="6"/>
      <c r="B12" s="5"/>
      <c r="C12" s="5"/>
      <c r="D12" s="5"/>
      <c r="E12" s="5"/>
      <c r="F12" s="40"/>
    </row>
    <row r="13" spans="1:6" ht="30" customHeight="1">
      <c r="A13" s="6"/>
      <c r="B13" s="14"/>
      <c r="C13" s="14"/>
      <c r="D13" s="14"/>
      <c r="E13" s="14"/>
      <c r="F13" s="14"/>
    </row>
    <row r="14" spans="1:6" ht="30" customHeight="1">
      <c r="A14" s="6"/>
      <c r="B14" s="5"/>
      <c r="C14" s="5"/>
      <c r="D14" s="5"/>
      <c r="E14" s="5"/>
      <c r="F14" s="5"/>
    </row>
    <row r="15" spans="1:6" ht="30" customHeight="1">
      <c r="A15" s="6"/>
      <c r="B15" s="41"/>
      <c r="C15" s="41"/>
      <c r="D15" s="41"/>
      <c r="E15" s="41"/>
      <c r="F15" s="41"/>
    </row>
    <row r="16" spans="1:6" ht="30" customHeight="1">
      <c r="A16" s="6"/>
      <c r="B16" s="5"/>
      <c r="C16" s="5"/>
      <c r="D16" s="5"/>
      <c r="E16" s="5"/>
      <c r="F16" s="40"/>
    </row>
    <row r="17" spans="1:6" ht="30" customHeight="1">
      <c r="A17" s="6"/>
      <c r="B17" s="5"/>
      <c r="C17" s="5"/>
      <c r="D17" s="5"/>
      <c r="E17" s="5"/>
      <c r="F17" s="40"/>
    </row>
    <row r="18" spans="1:6" ht="30" customHeight="1">
      <c r="A18" s="6"/>
      <c r="B18" s="5"/>
      <c r="C18" s="5"/>
      <c r="D18" s="5"/>
      <c r="E18" s="5"/>
      <c r="F18" s="66"/>
    </row>
    <row r="19" spans="1:6" ht="30" customHeight="1">
      <c r="A19" s="6"/>
      <c r="B19" s="5"/>
      <c r="C19" s="5"/>
      <c r="D19" s="5"/>
      <c r="E19" s="5"/>
      <c r="F19" s="66"/>
    </row>
    <row r="20" spans="1:6" ht="30" customHeight="1">
      <c r="A20" s="6"/>
      <c r="B20" s="5"/>
      <c r="C20" s="5"/>
      <c r="D20" s="5"/>
      <c r="E20" s="5"/>
      <c r="F20" s="66"/>
    </row>
    <row r="21" spans="1:6" ht="30" customHeight="1">
      <c r="A21" s="6"/>
      <c r="B21" s="5"/>
      <c r="C21" s="5"/>
      <c r="D21" s="5"/>
      <c r="E21" s="5"/>
      <c r="F21" s="5"/>
    </row>
    <row r="22" spans="1:6" ht="30" customHeight="1">
      <c r="A22" s="6"/>
      <c r="B22" s="5"/>
      <c r="C22" s="5"/>
      <c r="D22" s="5"/>
      <c r="E22" s="5"/>
      <c r="F22" s="42"/>
    </row>
    <row r="23" spans="1:6" ht="30" customHeight="1">
      <c r="A23" s="6"/>
      <c r="B23" s="43"/>
      <c r="C23" s="15"/>
      <c r="D23" s="15"/>
      <c r="E23" s="4"/>
      <c r="F23" s="40"/>
    </row>
    <row r="24" spans="1:6" ht="30" customHeight="1">
      <c r="A24" s="6"/>
      <c r="B24" s="15"/>
      <c r="C24" s="15"/>
      <c r="D24" s="15"/>
      <c r="E24" s="4"/>
      <c r="F24" s="42"/>
    </row>
    <row r="25" spans="1:6" ht="30" customHeight="1">
      <c r="A25" s="6"/>
      <c r="B25" s="15"/>
      <c r="C25" s="15"/>
      <c r="D25" s="15"/>
      <c r="E25" s="4"/>
      <c r="F25" s="40"/>
    </row>
  </sheetData>
  <mergeCells count="2">
    <mergeCell ref="A1:F1"/>
    <mergeCell ref="A3:A5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="90" zoomScaleSheetLayoutView="90" workbookViewId="0">
      <pane ySplit="4" topLeftCell="A5" activePane="bottomLeft" state="frozen"/>
      <selection pane="bottomLeft" activeCell="D7" sqref="D7"/>
    </sheetView>
  </sheetViews>
  <sheetFormatPr defaultRowHeight="13.5"/>
  <cols>
    <col min="1" max="1" width="21.25" style="8" customWidth="1"/>
    <col min="2" max="2" width="60.125" style="2" customWidth="1"/>
    <col min="3" max="6" width="16.625" style="2" customWidth="1"/>
    <col min="7" max="7" width="16.625" style="1" customWidth="1"/>
    <col min="8" max="16384" width="9" style="1"/>
  </cols>
  <sheetData>
    <row r="1" spans="1:7" ht="33.75" customHeight="1">
      <c r="A1" s="132" t="s">
        <v>67</v>
      </c>
      <c r="B1" s="132"/>
      <c r="C1" s="132"/>
      <c r="D1" s="132"/>
      <c r="E1" s="132"/>
      <c r="F1" s="132"/>
      <c r="G1" s="132"/>
    </row>
    <row r="2" spans="1:7" ht="18.75" customHeight="1">
      <c r="A2" s="133" t="s">
        <v>22</v>
      </c>
      <c r="B2" s="3" t="s">
        <v>1</v>
      </c>
      <c r="C2" s="3" t="str">
        <f>A5</f>
        <v>복층유리</v>
      </c>
      <c r="D2" s="3" t="str">
        <f>A6</f>
        <v>복층유리</v>
      </c>
      <c r="E2" s="3" t="str">
        <f>A7</f>
        <v>무늬유리</v>
      </c>
      <c r="F2" s="3"/>
      <c r="G2" s="36"/>
    </row>
    <row r="3" spans="1:7" ht="18.75" customHeight="1">
      <c r="A3" s="157"/>
      <c r="B3" s="3"/>
      <c r="C3" s="3" t="s">
        <v>230</v>
      </c>
      <c r="D3" s="3" t="s">
        <v>231</v>
      </c>
      <c r="E3" s="3" t="s">
        <v>234</v>
      </c>
      <c r="F3" s="3"/>
      <c r="G3" s="3"/>
    </row>
    <row r="4" spans="1:7" ht="18.75" customHeight="1">
      <c r="A4" s="135"/>
      <c r="B4" s="67"/>
      <c r="C4" s="3" t="s">
        <v>65</v>
      </c>
      <c r="D4" s="3" t="s">
        <v>65</v>
      </c>
      <c r="E4" s="3" t="s">
        <v>235</v>
      </c>
      <c r="F4" s="3"/>
      <c r="G4" s="36"/>
    </row>
    <row r="5" spans="1:7" ht="90" customHeight="1">
      <c r="A5" s="10" t="s">
        <v>229</v>
      </c>
      <c r="B5" s="68" t="s">
        <v>232</v>
      </c>
      <c r="C5" s="11">
        <f>((0.9*1.2)+(1.2*2.8))*11</f>
        <v>48.839999999999996</v>
      </c>
      <c r="D5" s="11"/>
      <c r="E5" s="11"/>
      <c r="F5" s="11"/>
      <c r="G5" s="40"/>
    </row>
    <row r="6" spans="1:7" ht="99.95" customHeight="1">
      <c r="A6" s="10" t="s">
        <v>229</v>
      </c>
      <c r="B6" s="68" t="s">
        <v>333</v>
      </c>
      <c r="C6" s="11"/>
      <c r="D6" s="11">
        <f>((0.6*0.6*5)+(0.9*0.9)+(1.2*0.6)+(1.8*1.2*5)+(3*2.1*3)+(1.3*2.1)+(1.6*2.1)+(2.4*2.1))*11</f>
        <v>485.76000000000005</v>
      </c>
      <c r="E6" s="11"/>
      <c r="F6" s="11"/>
      <c r="G6" s="40"/>
    </row>
    <row r="7" spans="1:7" ht="99.95" customHeight="1">
      <c r="A7" s="10" t="s">
        <v>233</v>
      </c>
      <c r="B7" s="32" t="s">
        <v>236</v>
      </c>
      <c r="C7" s="11"/>
      <c r="D7" s="11"/>
      <c r="E7" s="11">
        <f>((0.6*0.6*5)+(0.9*0.9)+(1.2*0.6)+(1.8*1.2*5))*11</f>
        <v>155.43</v>
      </c>
      <c r="F7" s="11"/>
      <c r="G7" s="40"/>
    </row>
    <row r="8" spans="1:7" ht="30" customHeight="1">
      <c r="A8" s="10"/>
      <c r="B8" s="32"/>
      <c r="C8" s="11"/>
      <c r="D8" s="11"/>
      <c r="E8" s="11"/>
      <c r="F8" s="11"/>
      <c r="G8" s="40"/>
    </row>
    <row r="9" spans="1:7" ht="30" customHeight="1">
      <c r="A9" s="48"/>
      <c r="B9" s="50"/>
      <c r="C9" s="11"/>
      <c r="D9" s="11"/>
      <c r="E9" s="11"/>
      <c r="F9" s="11"/>
      <c r="G9" s="40"/>
    </row>
    <row r="10" spans="1:7" ht="30" customHeight="1">
      <c r="A10" s="10"/>
      <c r="B10" s="32"/>
      <c r="C10" s="11"/>
      <c r="D10" s="11"/>
      <c r="E10" s="11"/>
      <c r="F10" s="11"/>
      <c r="G10" s="40"/>
    </row>
    <row r="11" spans="1:7" ht="30" customHeight="1">
      <c r="A11" s="10"/>
      <c r="B11" s="32"/>
      <c r="C11" s="11"/>
      <c r="D11" s="11"/>
      <c r="E11" s="11"/>
      <c r="F11" s="11"/>
      <c r="G11" s="40"/>
    </row>
    <row r="12" spans="1:7" ht="30" customHeight="1">
      <c r="A12" s="10"/>
      <c r="B12" s="32"/>
      <c r="C12" s="11"/>
      <c r="D12" s="11"/>
      <c r="E12" s="11"/>
      <c r="F12" s="11"/>
      <c r="G12" s="40"/>
    </row>
    <row r="13" spans="1:7" ht="30" customHeight="1">
      <c r="A13" s="10"/>
      <c r="B13" s="32"/>
      <c r="C13" s="11"/>
      <c r="D13" s="11"/>
      <c r="E13" s="11"/>
      <c r="F13" s="11"/>
      <c r="G13" s="40"/>
    </row>
    <row r="14" spans="1:7" ht="30" customHeight="1">
      <c r="A14" s="10"/>
      <c r="B14" s="32"/>
      <c r="C14" s="11"/>
      <c r="D14" s="11"/>
      <c r="E14" s="11"/>
      <c r="F14" s="11"/>
      <c r="G14" s="40"/>
    </row>
    <row r="15" spans="1:7" ht="30" customHeight="1">
      <c r="A15" s="10"/>
      <c r="B15" s="32"/>
      <c r="C15" s="11"/>
      <c r="D15" s="11"/>
      <c r="E15" s="11"/>
      <c r="F15" s="11"/>
      <c r="G15" s="40"/>
    </row>
    <row r="16" spans="1:7" ht="30" customHeight="1">
      <c r="A16" s="10"/>
      <c r="B16" s="32"/>
      <c r="C16" s="11"/>
      <c r="D16" s="11"/>
      <c r="E16" s="11"/>
      <c r="F16" s="11"/>
      <c r="G16" s="40"/>
    </row>
    <row r="17" spans="1:7" ht="30" customHeight="1">
      <c r="A17" s="10"/>
      <c r="B17" s="32"/>
      <c r="C17" s="11"/>
      <c r="D17" s="11"/>
      <c r="E17" s="11"/>
      <c r="F17" s="11"/>
      <c r="G17" s="40"/>
    </row>
    <row r="18" spans="1:7" ht="30" customHeight="1">
      <c r="A18" s="10"/>
      <c r="B18" s="32"/>
      <c r="C18" s="11"/>
      <c r="D18" s="11"/>
      <c r="E18" s="11"/>
      <c r="F18" s="11"/>
      <c r="G18" s="40"/>
    </row>
    <row r="19" spans="1:7" ht="30" customHeight="1">
      <c r="A19" s="10"/>
      <c r="B19" s="11"/>
      <c r="C19" s="38">
        <f>SUM(C5:C18)</f>
        <v>48.839999999999996</v>
      </c>
      <c r="D19" s="38">
        <f>SUM(D5:D18)</f>
        <v>485.76000000000005</v>
      </c>
      <c r="E19" s="38">
        <f>SUM(E5:E18)</f>
        <v>155.43</v>
      </c>
      <c r="F19" s="38">
        <f>SUM(F5:F18)</f>
        <v>0</v>
      </c>
      <c r="G19" s="38">
        <f>SUM(G5:G18)</f>
        <v>0</v>
      </c>
    </row>
    <row r="20" spans="1:7" ht="19.5" customHeight="1"/>
  </sheetData>
  <mergeCells count="2">
    <mergeCell ref="A2:A4"/>
    <mergeCell ref="A1:G1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view="pageBreakPreview" zoomScale="90" zoomScaleSheetLayoutView="90" workbookViewId="0">
      <selection activeCell="A24" sqref="A24:XFD24"/>
    </sheetView>
  </sheetViews>
  <sheetFormatPr defaultRowHeight="13.5"/>
  <cols>
    <col min="1" max="1" width="14.875" style="8" customWidth="1"/>
    <col min="2" max="8" width="18.625" style="2" customWidth="1"/>
    <col min="9" max="9" width="18.625" style="1" customWidth="1"/>
    <col min="10" max="16384" width="9" style="1"/>
  </cols>
  <sheetData>
    <row r="1" spans="1:9" ht="20.25">
      <c r="A1" s="121" t="s">
        <v>68</v>
      </c>
      <c r="B1" s="121"/>
      <c r="C1" s="121"/>
      <c r="D1" s="121"/>
      <c r="E1" s="121"/>
      <c r="F1" s="121"/>
      <c r="G1" s="121"/>
      <c r="H1" s="121"/>
      <c r="I1" s="121"/>
    </row>
    <row r="2" spans="1:9">
      <c r="A2" s="9"/>
      <c r="I2" s="56"/>
    </row>
    <row r="3" spans="1:9" ht="18.75" customHeight="1">
      <c r="A3" s="122" t="s">
        <v>22</v>
      </c>
      <c r="B3" s="3" t="str">
        <f>'산출서(경량철골)'!E2</f>
        <v>텍스</v>
      </c>
      <c r="C3" s="3" t="str">
        <f>'산출서(경량철골)'!F2</f>
        <v>열경화성수지</v>
      </c>
      <c r="D3" s="3" t="str">
        <f>'산출서(경량철골)'!G2</f>
        <v>스팬드럴</v>
      </c>
      <c r="E3" s="3"/>
      <c r="F3" s="3"/>
      <c r="G3" s="3"/>
      <c r="H3" s="3"/>
      <c r="I3" s="3"/>
    </row>
    <row r="4" spans="1:9" ht="18.75" customHeight="1">
      <c r="A4" s="122"/>
      <c r="B4" s="3" t="str">
        <f>'산출서(경량철골)'!E3</f>
        <v>M2</v>
      </c>
      <c r="C4" s="3" t="str">
        <f>'산출서(경량철골)'!F3</f>
        <v>M2</v>
      </c>
      <c r="D4" s="3" t="str">
        <f>'산출서(경량철골)'!G3</f>
        <v>M2</v>
      </c>
      <c r="E4" s="3"/>
      <c r="F4" s="3"/>
      <c r="G4" s="3"/>
      <c r="H4" s="3"/>
      <c r="I4" s="3"/>
    </row>
    <row r="5" spans="1:9" ht="18.75" customHeight="1">
      <c r="A5" s="142"/>
      <c r="B5" s="3" t="str">
        <f>'산출서(경량철골)'!E4</f>
        <v>T6</v>
      </c>
      <c r="C5" s="3">
        <f>'산출서(경량철골)'!F4</f>
        <v>0</v>
      </c>
      <c r="D5" s="3">
        <f>'산출서(경량철골)'!G4</f>
        <v>0</v>
      </c>
      <c r="E5" s="3"/>
      <c r="F5" s="3"/>
      <c r="G5" s="3"/>
      <c r="H5" s="3"/>
      <c r="I5" s="3"/>
    </row>
    <row r="6" spans="1:9" ht="30" customHeight="1">
      <c r="A6" s="6" t="s">
        <v>19</v>
      </c>
      <c r="B6" s="5">
        <f>'산출서(경량철골)'!E25</f>
        <v>0</v>
      </c>
      <c r="C6" s="5">
        <f>'산출서(경량철골)'!F25</f>
        <v>0</v>
      </c>
      <c r="D6" s="5">
        <f>'산출서(경량철골)'!G25</f>
        <v>0</v>
      </c>
      <c r="E6" s="5"/>
      <c r="F6" s="5"/>
      <c r="G6" s="5"/>
      <c r="H6" s="5"/>
      <c r="I6" s="5"/>
    </row>
    <row r="7" spans="1:9" ht="30" customHeight="1">
      <c r="A7" s="6"/>
      <c r="B7" s="5"/>
      <c r="C7" s="5"/>
      <c r="D7" s="5"/>
      <c r="E7" s="5"/>
      <c r="F7" s="5"/>
      <c r="G7" s="5"/>
      <c r="H7" s="5"/>
      <c r="I7" s="5"/>
    </row>
    <row r="8" spans="1:9" ht="30" customHeight="1">
      <c r="A8" s="6" t="s">
        <v>6</v>
      </c>
      <c r="B8" s="57">
        <v>0.03</v>
      </c>
      <c r="C8" s="57">
        <v>0.03</v>
      </c>
      <c r="D8" s="57">
        <v>0.03</v>
      </c>
      <c r="E8" s="57"/>
      <c r="F8" s="57"/>
      <c r="G8" s="57"/>
      <c r="H8" s="57"/>
      <c r="I8" s="57"/>
    </row>
    <row r="9" spans="1:9" ht="30" customHeight="1">
      <c r="A9" s="6"/>
      <c r="B9" s="5">
        <f>B6*B8</f>
        <v>0</v>
      </c>
      <c r="C9" s="5">
        <f t="shared" ref="C9:D9" si="0">C6*C8</f>
        <v>0</v>
      </c>
      <c r="D9" s="5">
        <f t="shared" si="0"/>
        <v>0</v>
      </c>
      <c r="E9" s="5"/>
      <c r="F9" s="5"/>
      <c r="G9" s="5"/>
      <c r="H9" s="5"/>
      <c r="I9" s="5"/>
    </row>
    <row r="10" spans="1:9" ht="30" customHeight="1">
      <c r="A10" s="6"/>
      <c r="B10" s="5"/>
      <c r="C10" s="5"/>
      <c r="D10" s="5"/>
      <c r="E10" s="5"/>
      <c r="F10" s="5"/>
      <c r="G10" s="5"/>
      <c r="H10" s="5"/>
      <c r="I10" s="40"/>
    </row>
    <row r="11" spans="1:9" ht="30" customHeight="1">
      <c r="A11" s="6" t="s">
        <v>24</v>
      </c>
      <c r="B11" s="5">
        <f>B6+B9</f>
        <v>0</v>
      </c>
      <c r="C11" s="5">
        <f t="shared" ref="C11:D11" si="1">C6+C9</f>
        <v>0</v>
      </c>
      <c r="D11" s="5">
        <f t="shared" si="1"/>
        <v>0</v>
      </c>
      <c r="E11" s="5"/>
      <c r="F11" s="5"/>
      <c r="G11" s="5"/>
      <c r="H11" s="5"/>
      <c r="I11" s="5"/>
    </row>
    <row r="12" spans="1:9" ht="30" customHeight="1">
      <c r="A12" s="6"/>
      <c r="B12" s="5"/>
      <c r="C12" s="5"/>
      <c r="D12" s="5"/>
      <c r="E12" s="5"/>
      <c r="F12" s="5"/>
      <c r="G12" s="5"/>
      <c r="H12" s="5"/>
      <c r="I12" s="40"/>
    </row>
    <row r="13" spans="1:9" ht="30" customHeight="1">
      <c r="A13" s="6"/>
      <c r="B13" s="14"/>
      <c r="C13" s="14"/>
      <c r="D13" s="14"/>
      <c r="E13" s="14"/>
      <c r="F13" s="14"/>
      <c r="G13" s="14"/>
      <c r="H13" s="14"/>
      <c r="I13" s="14"/>
    </row>
    <row r="14" spans="1:9" ht="30" customHeight="1">
      <c r="A14" s="6"/>
      <c r="B14" s="5"/>
      <c r="C14" s="5"/>
      <c r="D14" s="5"/>
      <c r="E14" s="5"/>
      <c r="F14" s="5"/>
      <c r="G14" s="5"/>
      <c r="H14" s="5"/>
      <c r="I14" s="5"/>
    </row>
    <row r="15" spans="1:9" ht="30" customHeight="1">
      <c r="A15" s="6"/>
      <c r="B15" s="41"/>
      <c r="C15" s="41"/>
      <c r="D15" s="41"/>
      <c r="E15" s="41"/>
      <c r="F15" s="41"/>
      <c r="G15" s="41"/>
      <c r="H15" s="41"/>
      <c r="I15" s="41"/>
    </row>
    <row r="16" spans="1:9" ht="30" customHeight="1">
      <c r="A16" s="6"/>
      <c r="B16" s="5"/>
      <c r="C16" s="5"/>
      <c r="D16" s="5"/>
      <c r="E16" s="5"/>
      <c r="F16" s="5"/>
      <c r="G16" s="5"/>
      <c r="H16" s="5"/>
      <c r="I16" s="40"/>
    </row>
    <row r="17" spans="1:9" ht="30" customHeight="1">
      <c r="A17" s="6"/>
      <c r="B17" s="5"/>
      <c r="C17" s="5"/>
      <c r="D17" s="5"/>
      <c r="E17" s="5"/>
      <c r="F17" s="5"/>
      <c r="G17" s="5"/>
      <c r="H17" s="5"/>
      <c r="I17" s="40"/>
    </row>
    <row r="18" spans="1:9" ht="30" customHeight="1">
      <c r="A18" s="6"/>
      <c r="B18" s="5"/>
      <c r="C18" s="5"/>
      <c r="D18" s="5"/>
      <c r="E18" s="5"/>
      <c r="F18" s="5"/>
      <c r="G18" s="5"/>
      <c r="H18" s="5"/>
      <c r="I18" s="40"/>
    </row>
    <row r="19" spans="1:9" ht="30" customHeight="1">
      <c r="A19" s="6"/>
      <c r="B19" s="5"/>
      <c r="C19" s="5"/>
      <c r="D19" s="5"/>
      <c r="E19" s="5"/>
      <c r="F19" s="5"/>
      <c r="G19" s="5"/>
      <c r="H19" s="5"/>
      <c r="I19" s="40"/>
    </row>
    <row r="20" spans="1:9" ht="30" customHeight="1">
      <c r="A20" s="6"/>
      <c r="B20" s="5"/>
      <c r="C20" s="5"/>
      <c r="D20" s="5"/>
      <c r="E20" s="5"/>
      <c r="F20" s="5"/>
      <c r="G20" s="5"/>
      <c r="H20" s="5"/>
      <c r="I20" s="40"/>
    </row>
    <row r="21" spans="1:9" ht="30" customHeight="1">
      <c r="A21" s="6"/>
      <c r="B21" s="5"/>
      <c r="C21" s="5"/>
      <c r="D21" s="5"/>
      <c r="E21" s="69"/>
      <c r="F21" s="5"/>
      <c r="G21" s="5"/>
      <c r="H21" s="5"/>
      <c r="I21" s="66"/>
    </row>
    <row r="22" spans="1:9" ht="30" customHeight="1">
      <c r="A22" s="6"/>
      <c r="B22" s="5"/>
      <c r="C22" s="5"/>
      <c r="D22" s="5"/>
      <c r="E22" s="5"/>
      <c r="F22" s="5"/>
      <c r="G22" s="5"/>
      <c r="H22" s="5"/>
      <c r="I22" s="5"/>
    </row>
    <row r="23" spans="1:9" ht="30" customHeight="1">
      <c r="A23" s="6"/>
      <c r="B23" s="5"/>
      <c r="C23" s="5"/>
      <c r="D23" s="5"/>
      <c r="E23" s="16"/>
      <c r="F23" s="5"/>
      <c r="G23" s="5"/>
      <c r="H23" s="5"/>
      <c r="I23" s="42"/>
    </row>
    <row r="24" spans="1:9" ht="30" customHeight="1">
      <c r="A24" s="6"/>
      <c r="B24" s="15"/>
      <c r="C24" s="15"/>
      <c r="D24" s="15"/>
      <c r="E24" s="15"/>
      <c r="F24" s="4"/>
      <c r="G24" s="4"/>
      <c r="H24" s="4"/>
      <c r="I24" s="42"/>
    </row>
    <row r="25" spans="1:9" ht="30" customHeight="1">
      <c r="A25" s="6"/>
      <c r="B25" s="15"/>
      <c r="C25" s="15"/>
      <c r="D25" s="15"/>
      <c r="E25" s="16"/>
      <c r="F25" s="4"/>
      <c r="G25" s="4"/>
      <c r="H25" s="4"/>
      <c r="I25" s="40"/>
    </row>
  </sheetData>
  <mergeCells count="2">
    <mergeCell ref="A1:I1"/>
    <mergeCell ref="A3:A5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="90" zoomScaleSheetLayoutView="90" workbookViewId="0">
      <pane ySplit="4" topLeftCell="A5" activePane="bottomLeft" state="frozen"/>
      <selection pane="bottomLeft" activeCell="B5" sqref="B5:G10"/>
    </sheetView>
  </sheetViews>
  <sheetFormatPr defaultRowHeight="13.5"/>
  <cols>
    <col min="1" max="1" width="9" style="8" customWidth="1"/>
    <col min="2" max="2" width="12.375" style="8" customWidth="1"/>
    <col min="3" max="3" width="11.875" style="8" customWidth="1"/>
    <col min="4" max="4" width="50.875" style="2" customWidth="1"/>
    <col min="5" max="11" width="11.5" style="2" customWidth="1"/>
    <col min="12" max="12" width="11.5" style="1" customWidth="1"/>
    <col min="13" max="16384" width="9" style="1"/>
  </cols>
  <sheetData>
    <row r="1" spans="1:12" ht="33.75" customHeight="1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8.75" customHeight="1">
      <c r="A2" s="123" t="s">
        <v>29</v>
      </c>
      <c r="B2" s="133" t="s">
        <v>30</v>
      </c>
      <c r="C2" s="123" t="s">
        <v>22</v>
      </c>
      <c r="D2" s="158" t="s">
        <v>1</v>
      </c>
      <c r="E2" s="3" t="s">
        <v>113</v>
      </c>
      <c r="F2" s="3" t="s">
        <v>70</v>
      </c>
      <c r="G2" s="3" t="s">
        <v>115</v>
      </c>
      <c r="H2" s="3"/>
      <c r="I2" s="3"/>
      <c r="J2" s="3"/>
      <c r="K2" s="3"/>
      <c r="L2" s="36"/>
    </row>
    <row r="3" spans="1:12" ht="18.75" customHeight="1">
      <c r="A3" s="124"/>
      <c r="B3" s="157"/>
      <c r="C3" s="124"/>
      <c r="D3" s="159"/>
      <c r="E3" s="3" t="s">
        <v>33</v>
      </c>
      <c r="F3" s="3" t="s">
        <v>33</v>
      </c>
      <c r="G3" s="3" t="s">
        <v>33</v>
      </c>
      <c r="H3" s="3" t="s">
        <v>33</v>
      </c>
      <c r="I3" s="3" t="s">
        <v>33</v>
      </c>
      <c r="J3" s="3" t="s">
        <v>3</v>
      </c>
      <c r="K3" s="3" t="s">
        <v>33</v>
      </c>
      <c r="L3" s="3" t="s">
        <v>33</v>
      </c>
    </row>
    <row r="4" spans="1:12" ht="18.75" customHeight="1">
      <c r="A4" s="125"/>
      <c r="B4" s="135"/>
      <c r="C4" s="125"/>
      <c r="D4" s="160"/>
      <c r="E4" s="3" t="s">
        <v>114</v>
      </c>
      <c r="F4" s="3"/>
      <c r="G4" s="3"/>
      <c r="H4" s="3"/>
      <c r="I4" s="3"/>
      <c r="J4" s="3"/>
      <c r="K4" s="3"/>
      <c r="L4" s="36"/>
    </row>
    <row r="5" spans="1:12" ht="30" customHeight="1">
      <c r="A5" s="10" t="s">
        <v>112</v>
      </c>
      <c r="B5" s="10"/>
      <c r="C5" s="10"/>
      <c r="D5" s="32"/>
      <c r="E5" s="11"/>
      <c r="F5" s="11"/>
      <c r="G5" s="11"/>
      <c r="H5" s="11"/>
      <c r="I5" s="11"/>
      <c r="J5" s="11"/>
      <c r="K5" s="11"/>
      <c r="L5" s="40"/>
    </row>
    <row r="6" spans="1:12" ht="30" customHeight="1">
      <c r="A6" s="10"/>
      <c r="B6" s="10"/>
      <c r="C6" s="10"/>
      <c r="D6" s="32"/>
      <c r="E6" s="11"/>
      <c r="F6" s="11"/>
      <c r="G6" s="11"/>
      <c r="H6" s="11"/>
      <c r="I6" s="11"/>
      <c r="J6" s="11"/>
      <c r="K6" s="11"/>
      <c r="L6" s="40"/>
    </row>
    <row r="7" spans="1:12" ht="30" customHeight="1">
      <c r="A7" s="10"/>
      <c r="B7" s="10"/>
      <c r="C7" s="10"/>
      <c r="D7" s="32"/>
      <c r="E7" s="11"/>
      <c r="F7" s="11"/>
      <c r="G7" s="11"/>
      <c r="H7" s="11"/>
      <c r="I7" s="11"/>
      <c r="J7" s="11"/>
      <c r="K7" s="11"/>
      <c r="L7" s="40"/>
    </row>
    <row r="8" spans="1:12" ht="30" customHeight="1">
      <c r="A8" s="10"/>
      <c r="B8" s="10"/>
      <c r="C8" s="10"/>
      <c r="D8" s="32"/>
      <c r="E8" s="11"/>
      <c r="F8" s="11"/>
      <c r="G8" s="11"/>
      <c r="H8" s="11"/>
      <c r="I8" s="11"/>
      <c r="J8" s="11"/>
      <c r="K8" s="11"/>
      <c r="L8" s="40"/>
    </row>
    <row r="9" spans="1:12" ht="30" customHeight="1">
      <c r="A9" s="10"/>
      <c r="B9" s="10"/>
      <c r="C9" s="10"/>
      <c r="D9" s="32"/>
      <c r="E9" s="11"/>
      <c r="F9" s="11"/>
      <c r="G9" s="11"/>
      <c r="H9" s="11"/>
      <c r="I9" s="11"/>
      <c r="J9" s="11"/>
      <c r="K9" s="11"/>
      <c r="L9" s="40"/>
    </row>
    <row r="10" spans="1:12" ht="30" customHeight="1">
      <c r="A10" s="10"/>
      <c r="B10" s="10"/>
      <c r="C10" s="10"/>
      <c r="D10" s="32"/>
      <c r="E10" s="11"/>
      <c r="F10" s="11"/>
      <c r="G10" s="11"/>
      <c r="H10" s="11"/>
      <c r="I10" s="11"/>
      <c r="J10" s="11"/>
      <c r="K10" s="11"/>
      <c r="L10" s="40"/>
    </row>
    <row r="11" spans="1:12" ht="30" customHeight="1">
      <c r="A11" s="10"/>
      <c r="B11" s="10"/>
      <c r="C11" s="10"/>
      <c r="D11" s="32"/>
      <c r="E11" s="11"/>
      <c r="F11" s="11"/>
      <c r="G11" s="11"/>
      <c r="H11" s="11"/>
      <c r="I11" s="11"/>
      <c r="J11" s="11"/>
      <c r="K11" s="11"/>
      <c r="L11" s="40"/>
    </row>
    <row r="12" spans="1:12" ht="30" customHeight="1">
      <c r="A12" s="10"/>
      <c r="B12" s="10"/>
      <c r="C12" s="10"/>
      <c r="D12" s="32"/>
      <c r="E12" s="11"/>
      <c r="F12" s="11"/>
      <c r="G12" s="11"/>
      <c r="H12" s="11"/>
      <c r="I12" s="11"/>
      <c r="J12" s="11"/>
      <c r="K12" s="11"/>
      <c r="L12" s="40"/>
    </row>
    <row r="13" spans="1:12" ht="30" customHeight="1">
      <c r="A13" s="10"/>
      <c r="B13" s="10"/>
      <c r="C13" s="10"/>
      <c r="D13" s="32"/>
      <c r="E13" s="11"/>
      <c r="F13" s="11"/>
      <c r="G13" s="11"/>
      <c r="H13" s="11"/>
      <c r="I13" s="11"/>
      <c r="J13" s="11"/>
      <c r="K13" s="11"/>
      <c r="L13" s="40"/>
    </row>
    <row r="14" spans="1:12" ht="30" customHeight="1">
      <c r="A14" s="10"/>
      <c r="B14" s="10"/>
      <c r="C14" s="10"/>
      <c r="D14" s="32"/>
      <c r="E14" s="11"/>
      <c r="F14" s="11"/>
      <c r="G14" s="11"/>
      <c r="H14" s="11"/>
      <c r="I14" s="11"/>
      <c r="J14" s="11"/>
      <c r="K14" s="11"/>
      <c r="L14" s="40"/>
    </row>
    <row r="15" spans="1:12" ht="30" customHeight="1">
      <c r="A15" s="10"/>
      <c r="B15" s="10"/>
      <c r="C15" s="10"/>
      <c r="D15" s="32"/>
      <c r="E15" s="11"/>
      <c r="F15" s="11"/>
      <c r="G15" s="11"/>
      <c r="H15" s="11"/>
      <c r="I15" s="11"/>
      <c r="J15" s="11"/>
      <c r="K15" s="11"/>
      <c r="L15" s="40"/>
    </row>
    <row r="16" spans="1:12" ht="30" customHeight="1">
      <c r="A16" s="10"/>
      <c r="B16" s="10"/>
      <c r="C16" s="10"/>
      <c r="D16" s="32"/>
      <c r="E16" s="11"/>
      <c r="F16" s="11"/>
      <c r="G16" s="11"/>
      <c r="H16" s="11"/>
      <c r="I16" s="11"/>
      <c r="J16" s="11"/>
      <c r="K16" s="11"/>
      <c r="L16" s="40"/>
    </row>
    <row r="17" spans="1:12" ht="30" customHeight="1">
      <c r="A17" s="10"/>
      <c r="B17" s="10"/>
      <c r="C17" s="10"/>
      <c r="D17" s="32"/>
      <c r="E17" s="11"/>
      <c r="F17" s="11"/>
      <c r="G17" s="11"/>
      <c r="H17" s="11"/>
      <c r="I17" s="11"/>
      <c r="J17" s="11"/>
      <c r="K17" s="11"/>
      <c r="L17" s="40"/>
    </row>
    <row r="18" spans="1:12" ht="30" customHeight="1">
      <c r="A18" s="10"/>
      <c r="B18" s="10"/>
      <c r="C18" s="10"/>
      <c r="D18" s="32"/>
      <c r="E18" s="11"/>
      <c r="F18" s="11"/>
      <c r="G18" s="11"/>
      <c r="H18" s="11"/>
      <c r="I18" s="11"/>
      <c r="J18" s="11"/>
      <c r="K18" s="11"/>
      <c r="L18" s="40"/>
    </row>
    <row r="19" spans="1:12" ht="30" customHeight="1">
      <c r="A19" s="10"/>
      <c r="B19" s="10"/>
      <c r="C19" s="10"/>
      <c r="D19" s="32"/>
      <c r="E19" s="11"/>
      <c r="F19" s="11"/>
      <c r="G19" s="11"/>
      <c r="H19" s="11"/>
      <c r="I19" s="11"/>
      <c r="J19" s="11"/>
      <c r="K19" s="11"/>
      <c r="L19" s="40"/>
    </row>
    <row r="20" spans="1:12" ht="30" customHeight="1">
      <c r="A20" s="10"/>
      <c r="B20" s="10"/>
      <c r="C20" s="10"/>
      <c r="D20" s="32"/>
      <c r="E20" s="11"/>
      <c r="F20" s="11"/>
      <c r="G20" s="11"/>
      <c r="H20" s="11"/>
      <c r="I20" s="11"/>
      <c r="J20" s="11"/>
      <c r="K20" s="11"/>
      <c r="L20" s="40"/>
    </row>
    <row r="21" spans="1:12" ht="30" customHeight="1">
      <c r="A21" s="10"/>
      <c r="B21" s="10"/>
      <c r="C21" s="10"/>
      <c r="D21" s="32"/>
      <c r="E21" s="11"/>
      <c r="F21" s="11"/>
      <c r="G21" s="11"/>
      <c r="H21" s="11"/>
      <c r="I21" s="11"/>
      <c r="J21" s="11"/>
      <c r="K21" s="11"/>
      <c r="L21" s="40"/>
    </row>
    <row r="22" spans="1:12" ht="30" customHeight="1">
      <c r="A22" s="10"/>
      <c r="B22" s="10"/>
      <c r="C22" s="10"/>
      <c r="D22" s="32"/>
      <c r="E22" s="11"/>
      <c r="F22" s="11"/>
      <c r="G22" s="11"/>
      <c r="H22" s="11"/>
      <c r="I22" s="11"/>
      <c r="J22" s="11"/>
      <c r="K22" s="11"/>
      <c r="L22" s="40"/>
    </row>
    <row r="23" spans="1:12" ht="30" customHeight="1">
      <c r="A23" s="10"/>
      <c r="B23" s="10"/>
      <c r="C23" s="10"/>
      <c r="D23" s="32"/>
      <c r="E23" s="11"/>
      <c r="F23" s="11"/>
      <c r="G23" s="11"/>
      <c r="H23" s="11"/>
      <c r="I23" s="11"/>
      <c r="J23" s="11"/>
      <c r="K23" s="11"/>
      <c r="L23" s="40"/>
    </row>
    <row r="24" spans="1:12" ht="30" customHeight="1">
      <c r="A24" s="10"/>
      <c r="B24" s="10"/>
      <c r="C24" s="10"/>
      <c r="D24" s="32"/>
      <c r="E24" s="11"/>
      <c r="F24" s="11"/>
      <c r="G24" s="11"/>
      <c r="H24" s="11"/>
      <c r="I24" s="11"/>
      <c r="J24" s="11"/>
      <c r="K24" s="11"/>
      <c r="L24" s="40"/>
    </row>
    <row r="25" spans="1:12" ht="30" customHeight="1">
      <c r="A25" s="65" t="s">
        <v>57</v>
      </c>
      <c r="B25" s="10"/>
      <c r="C25" s="10"/>
      <c r="D25" s="11"/>
      <c r="E25" s="38">
        <f t="shared" ref="E25:L25" si="0">SUM(E5:E24)</f>
        <v>0</v>
      </c>
      <c r="F25" s="38">
        <f t="shared" si="0"/>
        <v>0</v>
      </c>
      <c r="G25" s="38">
        <f t="shared" si="0"/>
        <v>0</v>
      </c>
      <c r="H25" s="38">
        <f t="shared" si="0"/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</row>
    <row r="26" spans="1:12" ht="19.5" customHeight="1"/>
  </sheetData>
  <mergeCells count="5">
    <mergeCell ref="A1:L1"/>
    <mergeCell ref="A2:A4"/>
    <mergeCell ref="B2:B4"/>
    <mergeCell ref="C2:C4"/>
    <mergeCell ref="D2:D4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view="pageBreakPreview" zoomScale="90" zoomScaleSheetLayoutView="90" workbookViewId="0">
      <selection activeCell="C13" sqref="C13"/>
    </sheetView>
  </sheetViews>
  <sheetFormatPr defaultRowHeight="13.5"/>
  <cols>
    <col min="1" max="1" width="27" style="8" customWidth="1"/>
    <col min="2" max="7" width="19.625" style="2" customWidth="1"/>
    <col min="8" max="8" width="19.625" style="1" customWidth="1"/>
    <col min="9" max="16384" width="9" style="1"/>
  </cols>
  <sheetData>
    <row r="1" spans="1:8" ht="20.25">
      <c r="A1" s="162" t="s">
        <v>71</v>
      </c>
      <c r="B1" s="162"/>
      <c r="C1" s="162"/>
      <c r="D1" s="162"/>
      <c r="E1" s="162"/>
      <c r="F1" s="162"/>
      <c r="G1" s="162"/>
      <c r="H1" s="162"/>
    </row>
    <row r="2" spans="1:8">
      <c r="A2" s="9"/>
      <c r="H2" s="56"/>
    </row>
    <row r="3" spans="1:8" ht="18.75" customHeight="1">
      <c r="A3" s="122" t="s">
        <v>22</v>
      </c>
      <c r="B3" s="3" t="str">
        <f>'산출서(도장)'!E2</f>
        <v>수성페인트</v>
      </c>
      <c r="C3" s="3" t="str">
        <f>'산출서(도장)'!F2</f>
        <v>세라민페인트</v>
      </c>
      <c r="D3" s="3" t="str">
        <f>'산출서(도장)'!G2</f>
        <v>라인마킹</v>
      </c>
      <c r="E3" s="3" t="str">
        <f>'산출서(도장)'!H2</f>
        <v>조합페인트</v>
      </c>
      <c r="F3" s="3" t="str">
        <f>'산출서(도장)'!I2</f>
        <v>수성페인트</v>
      </c>
      <c r="G3" s="3" t="str">
        <f>'산출서(도장)'!J2</f>
        <v>오일스테인</v>
      </c>
      <c r="H3" s="3"/>
    </row>
    <row r="4" spans="1:8" ht="18.75" customHeight="1">
      <c r="A4" s="122"/>
      <c r="B4" s="3" t="str">
        <f>'산출서(도장)'!E3</f>
        <v>M2</v>
      </c>
      <c r="C4" s="3" t="str">
        <f>'산출서(도장)'!F3</f>
        <v>M</v>
      </c>
      <c r="D4" s="3" t="str">
        <f>'산출서(도장)'!G3</f>
        <v>M</v>
      </c>
      <c r="E4" s="3" t="str">
        <f>'산출서(도장)'!H3</f>
        <v>M2</v>
      </c>
      <c r="F4" s="3" t="str">
        <f>'산출서(도장)'!I3</f>
        <v>M2</v>
      </c>
      <c r="G4" s="3" t="str">
        <f>'산출서(도장)'!J3</f>
        <v>M2</v>
      </c>
      <c r="H4" s="3"/>
    </row>
    <row r="5" spans="1:8" ht="18.75" customHeight="1">
      <c r="A5" s="142"/>
      <c r="B5" s="3" t="str">
        <f>'산출서(도장)'!E4</f>
        <v>내부/2회</v>
      </c>
      <c r="C5" s="3" t="str">
        <f>'산출서(도장)'!F4</f>
        <v>2회</v>
      </c>
      <c r="D5" s="3" t="str">
        <f>'산출서(도장)'!G4</f>
        <v>W:150</v>
      </c>
      <c r="E5" s="3">
        <f>'산출서(도장)'!H4</f>
        <v>0</v>
      </c>
      <c r="F5" s="3" t="str">
        <f>'산출서(도장)'!I4</f>
        <v>외부/2회</v>
      </c>
      <c r="G5" s="3">
        <f>'산출서(도장)'!J4</f>
        <v>0</v>
      </c>
      <c r="H5" s="3"/>
    </row>
    <row r="6" spans="1:8" ht="30" customHeight="1">
      <c r="A6" s="6" t="s">
        <v>19</v>
      </c>
      <c r="B6" s="5">
        <f>'산출서(도장)'!E25</f>
        <v>81.96</v>
      </c>
      <c r="C6" s="5">
        <f>'산출서(도장)'!F25</f>
        <v>0</v>
      </c>
      <c r="D6" s="5">
        <f>'산출서(도장)'!G25</f>
        <v>0</v>
      </c>
      <c r="E6" s="5">
        <f>'산출서(도장)'!H25</f>
        <v>0</v>
      </c>
      <c r="F6" s="5">
        <f>'산출서(도장)'!I25</f>
        <v>0</v>
      </c>
      <c r="G6" s="5">
        <f>'산출서(도장)'!J25</f>
        <v>68.11</v>
      </c>
      <c r="H6" s="5"/>
    </row>
    <row r="7" spans="1:8" ht="30" customHeight="1">
      <c r="A7" s="6"/>
      <c r="B7" s="5"/>
      <c r="C7" s="5"/>
      <c r="D7" s="5"/>
      <c r="E7" s="5"/>
      <c r="F7" s="5"/>
      <c r="G7" s="5"/>
      <c r="H7" s="5"/>
    </row>
    <row r="8" spans="1:8" ht="30" customHeight="1">
      <c r="A8" s="6" t="s">
        <v>6</v>
      </c>
      <c r="B8" s="57">
        <v>0.02</v>
      </c>
      <c r="C8" s="57">
        <v>0.02</v>
      </c>
      <c r="D8" s="57">
        <v>0.02</v>
      </c>
      <c r="E8" s="57">
        <v>0.02</v>
      </c>
      <c r="F8" s="57">
        <v>0.02</v>
      </c>
      <c r="G8" s="57">
        <v>0.02</v>
      </c>
      <c r="H8" s="57"/>
    </row>
    <row r="9" spans="1:8" ht="30" customHeight="1">
      <c r="A9" s="6"/>
      <c r="B9" s="5">
        <f>B6*B8</f>
        <v>1.6392</v>
      </c>
      <c r="C9" s="5">
        <f t="shared" ref="C9:E9" si="0">C6*C8</f>
        <v>0</v>
      </c>
      <c r="D9" s="5">
        <f t="shared" si="0"/>
        <v>0</v>
      </c>
      <c r="E9" s="5">
        <f t="shared" si="0"/>
        <v>0</v>
      </c>
      <c r="F9" s="5">
        <f t="shared" ref="F9:G9" si="1">F6*F8</f>
        <v>0</v>
      </c>
      <c r="G9" s="5">
        <f t="shared" si="1"/>
        <v>1.3622000000000001</v>
      </c>
      <c r="H9" s="5"/>
    </row>
    <row r="10" spans="1:8" ht="30" customHeight="1">
      <c r="A10" s="6"/>
      <c r="B10" s="5"/>
      <c r="C10" s="5"/>
      <c r="D10" s="5"/>
      <c r="E10" s="5"/>
      <c r="F10" s="5"/>
      <c r="G10" s="5"/>
      <c r="H10" s="40"/>
    </row>
    <row r="11" spans="1:8" ht="30" customHeight="1">
      <c r="A11" s="6" t="s">
        <v>24</v>
      </c>
      <c r="B11" s="5">
        <f>B6+B9</f>
        <v>83.599199999999996</v>
      </c>
      <c r="C11" s="5">
        <f t="shared" ref="C11:E11" si="2">C6+C9</f>
        <v>0</v>
      </c>
      <c r="D11" s="5">
        <f t="shared" si="2"/>
        <v>0</v>
      </c>
      <c r="E11" s="5">
        <f t="shared" si="2"/>
        <v>0</v>
      </c>
      <c r="F11" s="5">
        <f t="shared" ref="F11:G11" si="3">F6+F9</f>
        <v>0</v>
      </c>
      <c r="G11" s="5">
        <f t="shared" si="3"/>
        <v>69.472200000000001</v>
      </c>
      <c r="H11" s="5"/>
    </row>
    <row r="12" spans="1:8" ht="30" customHeight="1">
      <c r="A12" s="6"/>
      <c r="B12" s="5"/>
      <c r="C12" s="5"/>
      <c r="D12" s="5"/>
      <c r="E12" s="5"/>
      <c r="F12" s="5"/>
      <c r="G12" s="5"/>
      <c r="H12" s="40"/>
    </row>
    <row r="13" spans="1:8" ht="30" customHeight="1">
      <c r="A13" s="6"/>
      <c r="B13" s="14"/>
      <c r="C13" s="14"/>
      <c r="D13" s="14"/>
      <c r="E13" s="14"/>
      <c r="F13" s="14"/>
      <c r="G13" s="14"/>
      <c r="H13" s="14"/>
    </row>
    <row r="14" spans="1:8" ht="30" customHeight="1">
      <c r="A14" s="6"/>
      <c r="B14" s="5"/>
      <c r="C14" s="5"/>
      <c r="D14" s="5"/>
      <c r="E14" s="5"/>
      <c r="F14" s="5"/>
      <c r="G14" s="5"/>
      <c r="H14" s="5"/>
    </row>
    <row r="15" spans="1:8" ht="30" customHeight="1">
      <c r="A15" s="6"/>
      <c r="B15" s="41"/>
      <c r="C15" s="41"/>
      <c r="D15" s="41"/>
      <c r="E15" s="41"/>
      <c r="F15" s="41"/>
      <c r="G15" s="41"/>
      <c r="H15" s="41"/>
    </row>
    <row r="16" spans="1:8" ht="30" customHeight="1">
      <c r="A16" s="6"/>
      <c r="B16" s="5"/>
      <c r="C16" s="5"/>
      <c r="D16" s="5"/>
      <c r="E16" s="5"/>
      <c r="F16" s="5"/>
      <c r="G16" s="5"/>
      <c r="H16" s="40"/>
    </row>
    <row r="17" spans="1:8" ht="30" customHeight="1">
      <c r="A17" s="6"/>
      <c r="B17" s="5"/>
      <c r="C17" s="5"/>
      <c r="D17" s="5"/>
      <c r="E17" s="5"/>
      <c r="F17" s="5"/>
      <c r="G17" s="5"/>
      <c r="H17" s="40"/>
    </row>
    <row r="18" spans="1:8" ht="30" customHeight="1">
      <c r="A18" s="6"/>
      <c r="B18" s="5"/>
      <c r="C18" s="5"/>
      <c r="D18" s="5"/>
      <c r="E18" s="5"/>
      <c r="F18" s="5"/>
      <c r="G18" s="5"/>
      <c r="H18" s="40"/>
    </row>
    <row r="19" spans="1:8" ht="30" customHeight="1">
      <c r="A19" s="6"/>
      <c r="B19" s="5"/>
      <c r="C19" s="5"/>
      <c r="D19" s="5"/>
      <c r="E19" s="5"/>
      <c r="F19" s="5"/>
      <c r="G19" s="5"/>
      <c r="H19" s="40"/>
    </row>
    <row r="20" spans="1:8" ht="30" customHeight="1">
      <c r="A20" s="6"/>
      <c r="B20" s="5"/>
      <c r="C20" s="5"/>
      <c r="D20" s="5"/>
      <c r="E20" s="69"/>
      <c r="F20" s="5"/>
      <c r="G20" s="5"/>
      <c r="H20" s="66"/>
    </row>
    <row r="21" spans="1:8" ht="30" customHeight="1">
      <c r="A21" s="6"/>
      <c r="B21" s="5"/>
      <c r="C21" s="5"/>
      <c r="D21" s="5"/>
      <c r="E21" s="5"/>
      <c r="F21" s="5"/>
      <c r="G21" s="5"/>
      <c r="H21" s="5"/>
    </row>
    <row r="22" spans="1:8" ht="30" customHeight="1">
      <c r="A22" s="6"/>
      <c r="B22" s="5"/>
      <c r="C22" s="5"/>
      <c r="D22" s="5"/>
      <c r="E22" s="16"/>
      <c r="F22" s="5"/>
      <c r="G22" s="5"/>
      <c r="H22" s="42"/>
    </row>
    <row r="23" spans="1:8" ht="30" customHeight="1">
      <c r="A23" s="6"/>
      <c r="B23" s="43"/>
      <c r="C23" s="15"/>
      <c r="D23" s="15"/>
      <c r="E23" s="15"/>
      <c r="F23" s="4"/>
      <c r="G23" s="4"/>
      <c r="H23" s="40"/>
    </row>
    <row r="24" spans="1:8" ht="30" customHeight="1">
      <c r="A24" s="6"/>
      <c r="B24" s="15"/>
      <c r="C24" s="15"/>
      <c r="D24" s="15"/>
      <c r="E24" s="15"/>
      <c r="F24" s="4"/>
      <c r="G24" s="4"/>
      <c r="H24" s="42"/>
    </row>
    <row r="25" spans="1:8" ht="30" customHeight="1">
      <c r="A25" s="6"/>
      <c r="B25" s="15"/>
      <c r="C25" s="15"/>
      <c r="D25" s="15"/>
      <c r="E25" s="16"/>
      <c r="F25" s="4"/>
      <c r="G25" s="4"/>
      <c r="H25" s="40"/>
    </row>
  </sheetData>
  <mergeCells count="2">
    <mergeCell ref="A1:H1"/>
    <mergeCell ref="A3:A5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90" zoomScaleSheetLayoutView="90" workbookViewId="0">
      <pane ySplit="4" topLeftCell="A5" activePane="bottomLeft" state="frozen"/>
      <selection pane="bottomLeft" activeCell="D5" sqref="D5"/>
    </sheetView>
  </sheetViews>
  <sheetFormatPr defaultRowHeight="13.5"/>
  <cols>
    <col min="1" max="1" width="9" style="8" customWidth="1"/>
    <col min="2" max="2" width="16.25" style="8" customWidth="1"/>
    <col min="3" max="3" width="11.875" style="8" customWidth="1"/>
    <col min="4" max="4" width="58.125" style="2" customWidth="1"/>
    <col min="5" max="10" width="11.5" style="2" customWidth="1"/>
    <col min="11" max="11" width="11.5" style="1" customWidth="1"/>
    <col min="12" max="16384" width="9" style="1"/>
  </cols>
  <sheetData>
    <row r="1" spans="1:11" ht="33.75" customHeight="1">
      <c r="A1" s="132" t="s">
        <v>72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75" customHeight="1">
      <c r="A2" s="123" t="s">
        <v>29</v>
      </c>
      <c r="B2" s="133" t="s">
        <v>30</v>
      </c>
      <c r="C2" s="123" t="s">
        <v>22</v>
      </c>
      <c r="D2" s="158" t="s">
        <v>1</v>
      </c>
      <c r="E2" s="3" t="s">
        <v>73</v>
      </c>
      <c r="F2" s="3" t="s">
        <v>74</v>
      </c>
      <c r="G2" s="3" t="s">
        <v>75</v>
      </c>
      <c r="H2" s="3" t="s">
        <v>76</v>
      </c>
      <c r="I2" s="3" t="s">
        <v>73</v>
      </c>
      <c r="J2" s="3" t="s">
        <v>238</v>
      </c>
      <c r="K2" s="36"/>
    </row>
    <row r="3" spans="1:11" ht="18.75" customHeight="1">
      <c r="A3" s="124"/>
      <c r="B3" s="157"/>
      <c r="C3" s="124"/>
      <c r="D3" s="159"/>
      <c r="E3" s="3" t="s">
        <v>33</v>
      </c>
      <c r="F3" s="3" t="s">
        <v>3</v>
      </c>
      <c r="G3" s="3" t="s">
        <v>3</v>
      </c>
      <c r="H3" s="3" t="s">
        <v>33</v>
      </c>
      <c r="I3" s="3" t="s">
        <v>2</v>
      </c>
      <c r="J3" s="3" t="s">
        <v>239</v>
      </c>
      <c r="K3" s="3"/>
    </row>
    <row r="4" spans="1:11" ht="18.75" customHeight="1">
      <c r="A4" s="125"/>
      <c r="B4" s="135"/>
      <c r="C4" s="125"/>
      <c r="D4" s="160"/>
      <c r="E4" s="3" t="s">
        <v>77</v>
      </c>
      <c r="F4" s="3" t="s">
        <v>78</v>
      </c>
      <c r="G4" s="3" t="s">
        <v>79</v>
      </c>
      <c r="H4" s="3"/>
      <c r="I4" s="3" t="s">
        <v>116</v>
      </c>
      <c r="J4" s="3"/>
      <c r="K4" s="36"/>
    </row>
    <row r="5" spans="1:11" ht="30" customHeight="1">
      <c r="A5" s="10" t="s">
        <v>112</v>
      </c>
      <c r="B5" s="10" t="s">
        <v>237</v>
      </c>
      <c r="C5" s="10" t="s">
        <v>240</v>
      </c>
      <c r="D5" s="32" t="s">
        <v>322</v>
      </c>
      <c r="E5" s="11"/>
      <c r="F5" s="11"/>
      <c r="G5" s="11"/>
      <c r="H5" s="11"/>
      <c r="I5" s="11"/>
      <c r="J5" s="11">
        <f>((13.6*1.6)+(1.8*1)+(1.8*1.2)+(3.9*1.5)+(1.5*1.2))-(4.5*1)</f>
        <v>28.869999999999997</v>
      </c>
      <c r="K5" s="40"/>
    </row>
    <row r="6" spans="1:11" ht="30" customHeight="1">
      <c r="A6" s="10"/>
      <c r="B6" s="10"/>
      <c r="C6" s="10" t="s">
        <v>241</v>
      </c>
      <c r="D6" s="32" t="s">
        <v>242</v>
      </c>
      <c r="E6" s="11"/>
      <c r="F6" s="11"/>
      <c r="G6" s="11"/>
      <c r="H6" s="11"/>
      <c r="I6" s="11"/>
      <c r="J6" s="11">
        <f>32.7*1.2</f>
        <v>39.24</v>
      </c>
      <c r="K6" s="40"/>
    </row>
    <row r="7" spans="1:11" ht="30" customHeight="1">
      <c r="A7" s="10"/>
      <c r="B7" s="10" t="s">
        <v>243</v>
      </c>
      <c r="C7" s="10" t="s">
        <v>244</v>
      </c>
      <c r="D7" s="32" t="s">
        <v>246</v>
      </c>
      <c r="E7" s="11">
        <f>(7.6*2.4)-((0.8*2.1)+(0.9*0.9))</f>
        <v>15.749999999999998</v>
      </c>
      <c r="F7" s="11"/>
      <c r="G7" s="11"/>
      <c r="H7" s="11"/>
      <c r="I7" s="11"/>
      <c r="J7" s="11"/>
      <c r="K7" s="40"/>
    </row>
    <row r="8" spans="1:11" ht="30" customHeight="1">
      <c r="A8" s="10"/>
      <c r="B8" s="48" t="s">
        <v>170</v>
      </c>
      <c r="C8" s="70" t="s">
        <v>158</v>
      </c>
      <c r="D8" s="50" t="s">
        <v>171</v>
      </c>
      <c r="E8" s="11">
        <f>(9.8*2.4)-((0.9*2.1*2)+(0.6*0.6))</f>
        <v>19.38</v>
      </c>
      <c r="F8" s="11"/>
      <c r="G8" s="11"/>
      <c r="H8" s="11"/>
      <c r="I8" s="11"/>
      <c r="J8" s="11"/>
      <c r="K8" s="40"/>
    </row>
    <row r="9" spans="1:11" ht="30" customHeight="1">
      <c r="A9" s="10"/>
      <c r="B9" s="48" t="s">
        <v>172</v>
      </c>
      <c r="C9" s="70" t="s">
        <v>158</v>
      </c>
      <c r="D9" s="50" t="s">
        <v>173</v>
      </c>
      <c r="E9" s="11">
        <f>(8*2.4)-((0.9*2.1)+(0.6*0.6))</f>
        <v>16.95</v>
      </c>
      <c r="F9" s="11"/>
      <c r="G9" s="11"/>
      <c r="H9" s="11"/>
      <c r="I9" s="11"/>
      <c r="J9" s="11"/>
      <c r="K9" s="40"/>
    </row>
    <row r="10" spans="1:11" ht="30" customHeight="1">
      <c r="A10" s="10"/>
      <c r="B10" s="48" t="s">
        <v>166</v>
      </c>
      <c r="C10" s="70" t="s">
        <v>158</v>
      </c>
      <c r="D10" s="50" t="s">
        <v>167</v>
      </c>
      <c r="E10" s="11">
        <f>(10.4*2.4)-(0.8*2.1)</f>
        <v>23.28</v>
      </c>
      <c r="F10" s="11"/>
      <c r="G10" s="11"/>
      <c r="H10" s="11"/>
      <c r="I10" s="11"/>
      <c r="J10" s="11"/>
      <c r="K10" s="40"/>
    </row>
    <row r="11" spans="1:11" ht="30" customHeight="1">
      <c r="A11" s="10"/>
      <c r="B11" s="10"/>
      <c r="C11" s="10" t="s">
        <v>279</v>
      </c>
      <c r="D11" s="32" t="s">
        <v>287</v>
      </c>
      <c r="E11" s="11">
        <f>2.2*3</f>
        <v>6.6000000000000005</v>
      </c>
      <c r="F11" s="11"/>
      <c r="G11" s="11"/>
      <c r="H11" s="11"/>
      <c r="I11" s="11"/>
      <c r="J11" s="11"/>
      <c r="K11" s="40"/>
    </row>
    <row r="12" spans="1:11" ht="30" customHeight="1">
      <c r="A12" s="10"/>
      <c r="B12" s="10"/>
      <c r="C12" s="10"/>
      <c r="D12" s="50"/>
      <c r="E12" s="11"/>
      <c r="F12" s="11"/>
      <c r="G12" s="11"/>
      <c r="H12" s="11"/>
      <c r="I12" s="11"/>
      <c r="J12" s="11"/>
      <c r="K12" s="40"/>
    </row>
    <row r="13" spans="1:11" ht="30" customHeight="1">
      <c r="A13" s="10"/>
      <c r="B13" s="10"/>
      <c r="C13" s="10"/>
      <c r="D13" s="32"/>
      <c r="E13" s="11"/>
      <c r="F13" s="11"/>
      <c r="G13" s="11"/>
      <c r="H13" s="11"/>
      <c r="I13" s="11"/>
      <c r="J13" s="11"/>
      <c r="K13" s="40"/>
    </row>
    <row r="14" spans="1:11" ht="30" customHeight="1">
      <c r="A14" s="10"/>
      <c r="B14" s="48"/>
      <c r="C14" s="70"/>
      <c r="D14" s="32"/>
      <c r="E14" s="11"/>
      <c r="F14" s="11"/>
      <c r="G14" s="11"/>
      <c r="H14" s="11"/>
      <c r="I14" s="11"/>
      <c r="J14" s="11"/>
      <c r="K14" s="40"/>
    </row>
    <row r="15" spans="1:11" ht="30" customHeight="1">
      <c r="A15" s="10"/>
      <c r="B15" s="10"/>
      <c r="C15" s="10"/>
      <c r="D15" s="32"/>
      <c r="E15" s="11"/>
      <c r="F15" s="11"/>
      <c r="G15" s="11"/>
      <c r="H15" s="11"/>
      <c r="I15" s="11"/>
      <c r="J15" s="11"/>
      <c r="K15" s="40"/>
    </row>
    <row r="16" spans="1:11" ht="30" customHeight="1">
      <c r="A16" s="10"/>
      <c r="B16" s="10"/>
      <c r="C16" s="10"/>
      <c r="D16" s="32"/>
      <c r="E16" s="11"/>
      <c r="F16" s="11"/>
      <c r="G16" s="11"/>
      <c r="H16" s="11"/>
      <c r="I16" s="11"/>
      <c r="J16" s="11"/>
      <c r="K16" s="40"/>
    </row>
    <row r="17" spans="1:11" ht="30" customHeight="1">
      <c r="A17" s="10"/>
      <c r="B17" s="10"/>
      <c r="C17" s="10"/>
      <c r="D17" s="32"/>
      <c r="E17" s="11"/>
      <c r="F17" s="11"/>
      <c r="G17" s="11"/>
      <c r="H17" s="11"/>
      <c r="I17" s="11"/>
      <c r="J17" s="11"/>
      <c r="K17" s="40"/>
    </row>
    <row r="18" spans="1:11" ht="30" customHeight="1">
      <c r="A18" s="10"/>
      <c r="B18" s="10"/>
      <c r="C18" s="10"/>
      <c r="D18" s="32"/>
      <c r="E18" s="11"/>
      <c r="F18" s="11"/>
      <c r="G18" s="11"/>
      <c r="H18" s="11"/>
      <c r="I18" s="11"/>
      <c r="J18" s="11"/>
      <c r="K18" s="40"/>
    </row>
    <row r="19" spans="1:11" ht="30" customHeight="1">
      <c r="A19" s="10"/>
      <c r="B19" s="10"/>
      <c r="C19" s="10"/>
      <c r="D19" s="32"/>
      <c r="E19" s="11"/>
      <c r="F19" s="11"/>
      <c r="G19" s="11"/>
      <c r="H19" s="11"/>
      <c r="I19" s="11"/>
      <c r="J19" s="11"/>
      <c r="K19" s="40"/>
    </row>
    <row r="20" spans="1:11" ht="30" customHeight="1">
      <c r="A20" s="10"/>
      <c r="B20" s="10"/>
      <c r="C20" s="10"/>
      <c r="D20" s="32"/>
      <c r="E20" s="11"/>
      <c r="F20" s="11"/>
      <c r="G20" s="11"/>
      <c r="H20" s="11"/>
      <c r="I20" s="11"/>
      <c r="J20" s="11"/>
      <c r="K20" s="40"/>
    </row>
    <row r="21" spans="1:11" ht="30" customHeight="1">
      <c r="A21" s="10"/>
      <c r="B21" s="10"/>
      <c r="C21" s="10"/>
      <c r="D21" s="32"/>
      <c r="E21" s="11"/>
      <c r="F21" s="11"/>
      <c r="G21" s="11"/>
      <c r="H21" s="11"/>
      <c r="I21" s="11"/>
      <c r="J21" s="11"/>
      <c r="K21" s="40"/>
    </row>
    <row r="22" spans="1:11" ht="30" customHeight="1">
      <c r="A22" s="10"/>
      <c r="B22" s="10"/>
      <c r="C22" s="10"/>
      <c r="D22" s="32"/>
      <c r="E22" s="11"/>
      <c r="F22" s="11"/>
      <c r="G22" s="11"/>
      <c r="H22" s="11"/>
      <c r="I22" s="11"/>
      <c r="J22" s="11"/>
      <c r="K22" s="40"/>
    </row>
    <row r="23" spans="1:11" ht="30" customHeight="1">
      <c r="A23" s="10"/>
      <c r="B23" s="10"/>
      <c r="C23" s="10"/>
      <c r="D23" s="32"/>
      <c r="E23" s="11"/>
      <c r="F23" s="11"/>
      <c r="G23" s="11"/>
      <c r="H23" s="11"/>
      <c r="I23" s="11"/>
      <c r="J23" s="11"/>
      <c r="K23" s="40"/>
    </row>
    <row r="24" spans="1:11" ht="30" customHeight="1">
      <c r="A24" s="10"/>
      <c r="B24" s="10"/>
      <c r="C24" s="10"/>
      <c r="D24" s="32"/>
      <c r="E24" s="11"/>
      <c r="F24" s="11"/>
      <c r="G24" s="11"/>
      <c r="H24" s="11"/>
      <c r="I24" s="11"/>
      <c r="J24" s="11"/>
      <c r="K24" s="40"/>
    </row>
    <row r="25" spans="1:11" ht="30" customHeight="1">
      <c r="A25" s="65" t="s">
        <v>57</v>
      </c>
      <c r="B25" s="10"/>
      <c r="C25" s="10"/>
      <c r="D25" s="11"/>
      <c r="E25" s="38">
        <f t="shared" ref="E25:K25" si="0">SUM(E5:E24)</f>
        <v>81.96</v>
      </c>
      <c r="F25" s="38">
        <f t="shared" si="0"/>
        <v>0</v>
      </c>
      <c r="G25" s="38">
        <f t="shared" si="0"/>
        <v>0</v>
      </c>
      <c r="H25" s="38">
        <f t="shared" si="0"/>
        <v>0</v>
      </c>
      <c r="I25" s="38">
        <f t="shared" si="0"/>
        <v>0</v>
      </c>
      <c r="J25" s="38">
        <f t="shared" si="0"/>
        <v>68.11</v>
      </c>
      <c r="K25" s="38">
        <f t="shared" si="0"/>
        <v>0</v>
      </c>
    </row>
    <row r="26" spans="1:11" ht="19.5" customHeight="1"/>
  </sheetData>
  <mergeCells count="5">
    <mergeCell ref="A1:K1"/>
    <mergeCell ref="A2:A4"/>
    <mergeCell ref="B2:B4"/>
    <mergeCell ref="C2:C4"/>
    <mergeCell ref="D2:D4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topLeftCell="B1" zoomScale="90" zoomScaleSheetLayoutView="90" workbookViewId="0">
      <selection activeCell="L8" sqref="L8"/>
    </sheetView>
  </sheetViews>
  <sheetFormatPr defaultRowHeight="13.5"/>
  <cols>
    <col min="1" max="1" width="14.75" style="8" customWidth="1"/>
    <col min="2" max="13" width="13.625" style="2" customWidth="1"/>
    <col min="14" max="14" width="13.625" style="1" customWidth="1"/>
    <col min="15" max="16384" width="9" style="1"/>
  </cols>
  <sheetData>
    <row r="1" spans="1:14" ht="20.25">
      <c r="A1" s="162" t="s">
        <v>81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>
      <c r="A2" s="9"/>
      <c r="N2" s="56"/>
    </row>
    <row r="3" spans="1:14" ht="18.75" customHeight="1">
      <c r="A3" s="122" t="s">
        <v>22</v>
      </c>
      <c r="B3" s="3" t="str">
        <f>'산출서(수장)'!E2</f>
        <v>장판지</v>
      </c>
      <c r="C3" s="3" t="str">
        <f>'산출서(수장)'!F2</f>
        <v>강화마루</v>
      </c>
      <c r="D3" s="3" t="str">
        <f>'산출서(수장)'!G2</f>
        <v>바닥충격저감재</v>
      </c>
      <c r="E3" s="3" t="str">
        <f>'산출서(수장)'!H2</f>
        <v>걸레받이</v>
      </c>
      <c r="F3" s="3" t="str">
        <f>'산출서(수장)'!I2</f>
        <v>목재천정</v>
      </c>
      <c r="G3" s="3" t="str">
        <f>'산출서(수장)'!J2</f>
        <v>벽지</v>
      </c>
      <c r="H3" s="3" t="str">
        <f>'산출서(수장)'!K2</f>
        <v>천정지</v>
      </c>
      <c r="I3" s="3" t="str">
        <f>'산출서(수장)'!L2</f>
        <v>PVC천정재</v>
      </c>
      <c r="J3" s="3" t="str">
        <f>'산출서(수장)'!M2</f>
        <v>외부벽단열</v>
      </c>
      <c r="K3" s="3" t="str">
        <f>'산출서(수장)'!N2</f>
        <v>외부벽석고취부</v>
      </c>
      <c r="L3" s="3" t="str">
        <f>'산출서(수장)'!O2</f>
        <v>데크</v>
      </c>
      <c r="M3" s="3" t="str">
        <f>'산출서(수장)'!P2</f>
        <v>목재계단</v>
      </c>
      <c r="N3" s="3" t="str">
        <f>'산출서(수장)'!Q2</f>
        <v>목재핸드레일</v>
      </c>
    </row>
    <row r="4" spans="1:14" ht="18.75" customHeight="1">
      <c r="A4" s="122"/>
      <c r="B4" s="3" t="str">
        <f>'산출서(수장)'!E3</f>
        <v>M2</v>
      </c>
      <c r="C4" s="3" t="str">
        <f>'산출서(수장)'!F3</f>
        <v>M2</v>
      </c>
      <c r="D4" s="3" t="str">
        <f>'산출서(수장)'!G3</f>
        <v>M2</v>
      </c>
      <c r="E4" s="3" t="str">
        <f>'산출서(수장)'!H3</f>
        <v>M2</v>
      </c>
      <c r="F4" s="3" t="str">
        <f>'산출서(수장)'!I3</f>
        <v>M2</v>
      </c>
      <c r="G4" s="3" t="str">
        <f>'산출서(수장)'!J3</f>
        <v>M2</v>
      </c>
      <c r="H4" s="3" t="str">
        <f>'산출서(수장)'!K3</f>
        <v>M2</v>
      </c>
      <c r="I4" s="3" t="str">
        <f>'산출서(수장)'!L3</f>
        <v>M2</v>
      </c>
      <c r="J4" s="3" t="str">
        <f>'산출서(수장)'!M3</f>
        <v>M2</v>
      </c>
      <c r="K4" s="3" t="str">
        <f>'산출서(수장)'!N3</f>
        <v>M2</v>
      </c>
      <c r="L4" s="3" t="str">
        <f>'산출서(수장)'!O3</f>
        <v>M2</v>
      </c>
      <c r="M4" s="3" t="str">
        <f>'산출서(수장)'!P3</f>
        <v>M2</v>
      </c>
      <c r="N4" s="3" t="str">
        <f>'산출서(수장)'!Q3</f>
        <v>M</v>
      </c>
    </row>
    <row r="5" spans="1:14" ht="18.75" customHeight="1">
      <c r="A5" s="142"/>
      <c r="B5" s="3">
        <f>'산출서(수장)'!E4</f>
        <v>0</v>
      </c>
      <c r="C5" s="3">
        <f>'산출서(수장)'!F4</f>
        <v>0</v>
      </c>
      <c r="D5" s="3" t="str">
        <f>'산출서(수장)'!G4</f>
        <v>T=20</v>
      </c>
      <c r="E5" s="3" t="str">
        <f>'산출서(수장)'!H4</f>
        <v>랩핑</v>
      </c>
      <c r="F5" s="3" t="str">
        <f>'산출서(수장)'!I4</f>
        <v>석고보드*2P</v>
      </c>
      <c r="G5" s="3">
        <f>'산출서(수장)'!J4</f>
        <v>0</v>
      </c>
      <c r="H5" s="3">
        <f>'산출서(수장)'!K4</f>
        <v>0</v>
      </c>
      <c r="I5" s="3">
        <f>'산출서(수장)'!L4</f>
        <v>0</v>
      </c>
      <c r="J5" s="3" t="str">
        <f>'산출서(수장)'!M4</f>
        <v>30T</v>
      </c>
      <c r="K5" s="3" t="str">
        <f>'산출서(수장)'!N4</f>
        <v>1P</v>
      </c>
      <c r="L5" s="3">
        <f>'산출서(수장)'!O4</f>
        <v>0</v>
      </c>
      <c r="M5" s="3">
        <f>'산출서(수장)'!P4</f>
        <v>0</v>
      </c>
      <c r="N5" s="3">
        <f>'산출서(수장)'!Q4</f>
        <v>0</v>
      </c>
    </row>
    <row r="6" spans="1:14" ht="30" customHeight="1">
      <c r="A6" s="6" t="s">
        <v>19</v>
      </c>
      <c r="B6" s="5">
        <f>'산출서(수장)'!E51</f>
        <v>67.05</v>
      </c>
      <c r="C6" s="5">
        <f>'산출서(수장)'!F51</f>
        <v>64.69</v>
      </c>
      <c r="D6" s="5">
        <f>'산출서(수장)'!G51</f>
        <v>61.359999999999992</v>
      </c>
      <c r="E6" s="5">
        <f>'산출서(수장)'!H51</f>
        <v>56.599999999999994</v>
      </c>
      <c r="F6" s="5">
        <f>'산출서(수장)'!I51</f>
        <v>141.21999999999997</v>
      </c>
      <c r="G6" s="5">
        <f>'산출서(수장)'!J51</f>
        <v>294.12</v>
      </c>
      <c r="H6" s="5">
        <f>'산출서(수장)'!K51</f>
        <v>141.21999999999997</v>
      </c>
      <c r="I6" s="5">
        <f>'산출서(수장)'!L51</f>
        <v>17.52</v>
      </c>
      <c r="J6" s="5">
        <f>'산출서(수장)'!M51</f>
        <v>159.86499999999998</v>
      </c>
      <c r="K6" s="5">
        <f>'산출서(수장)'!N51</f>
        <v>159.86499999999998</v>
      </c>
      <c r="L6" s="5">
        <f>'산출서(수장)'!O51</f>
        <v>28.869999999999997</v>
      </c>
      <c r="M6" s="5">
        <f>'산출서(수장)'!P51</f>
        <v>9.6969999999999992</v>
      </c>
      <c r="N6" s="5">
        <f>'산출서(수장)'!Q51</f>
        <v>5</v>
      </c>
    </row>
    <row r="7" spans="1:14" ht="30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30" customHeight="1">
      <c r="A8" s="6" t="s">
        <v>6</v>
      </c>
      <c r="B8" s="57">
        <v>0.05</v>
      </c>
      <c r="C8" s="57">
        <v>0.05</v>
      </c>
      <c r="D8" s="57">
        <v>0.05</v>
      </c>
      <c r="E8" s="57">
        <v>0.05</v>
      </c>
      <c r="F8" s="57">
        <v>0.05</v>
      </c>
      <c r="G8" s="57">
        <v>0.05</v>
      </c>
      <c r="H8" s="57">
        <v>0.05</v>
      </c>
      <c r="I8" s="57">
        <v>0.05</v>
      </c>
      <c r="J8" s="57">
        <v>0.05</v>
      </c>
      <c r="K8" s="57">
        <v>0.05</v>
      </c>
      <c r="L8" s="57">
        <v>0.05</v>
      </c>
      <c r="M8" s="57">
        <v>0.05</v>
      </c>
      <c r="N8" s="57">
        <v>0.05</v>
      </c>
    </row>
    <row r="9" spans="1:14" ht="30" customHeight="1">
      <c r="A9" s="6"/>
      <c r="B9" s="5">
        <f t="shared" ref="B9:N9" si="0">B6*B8</f>
        <v>3.3525</v>
      </c>
      <c r="C9" s="5">
        <f t="shared" ref="C9" si="1">C6*C8</f>
        <v>3.2345000000000002</v>
      </c>
      <c r="D9" s="5">
        <f t="shared" si="0"/>
        <v>3.0679999999999996</v>
      </c>
      <c r="E9" s="5">
        <f t="shared" ref="E9" si="2">E6*E8</f>
        <v>2.83</v>
      </c>
      <c r="F9" s="5">
        <f t="shared" ref="F9" si="3">F6*F8</f>
        <v>7.0609999999999991</v>
      </c>
      <c r="G9" s="5">
        <f t="shared" si="0"/>
        <v>14.706000000000001</v>
      </c>
      <c r="H9" s="5">
        <f t="shared" si="0"/>
        <v>7.0609999999999991</v>
      </c>
      <c r="I9" s="5">
        <f t="shared" ref="I9" si="4">I6*I8</f>
        <v>0.876</v>
      </c>
      <c r="J9" s="5">
        <f t="shared" si="0"/>
        <v>7.9932499999999997</v>
      </c>
      <c r="K9" s="5">
        <f t="shared" ref="K9:L9" si="5">K6*K8</f>
        <v>7.9932499999999997</v>
      </c>
      <c r="L9" s="5">
        <f t="shared" si="5"/>
        <v>1.4435</v>
      </c>
      <c r="M9" s="5">
        <f t="shared" si="0"/>
        <v>0.48485</v>
      </c>
      <c r="N9" s="5">
        <f t="shared" si="0"/>
        <v>0.25</v>
      </c>
    </row>
    <row r="10" spans="1:14" ht="30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30" customHeight="1">
      <c r="A11" s="6" t="s">
        <v>24</v>
      </c>
      <c r="B11" s="5">
        <f t="shared" ref="B11:N11" si="6">B6+B9</f>
        <v>70.402500000000003</v>
      </c>
      <c r="C11" s="5">
        <f t="shared" ref="C11" si="7">C6+C9</f>
        <v>67.924499999999995</v>
      </c>
      <c r="D11" s="5">
        <f t="shared" si="6"/>
        <v>64.427999999999997</v>
      </c>
      <c r="E11" s="5">
        <f t="shared" ref="E11" si="8">E6+E9</f>
        <v>59.429999999999993</v>
      </c>
      <c r="F11" s="5">
        <f>F6+F9</f>
        <v>148.28099999999998</v>
      </c>
      <c r="G11" s="5">
        <f t="shared" si="6"/>
        <v>308.82600000000002</v>
      </c>
      <c r="H11" s="5">
        <f t="shared" si="6"/>
        <v>148.28099999999998</v>
      </c>
      <c r="I11" s="5">
        <f t="shared" ref="I11" si="9">I6+I9</f>
        <v>18.396000000000001</v>
      </c>
      <c r="J11" s="5">
        <f t="shared" si="6"/>
        <v>167.85824999999997</v>
      </c>
      <c r="K11" s="5">
        <f t="shared" ref="K11:L11" si="10">K6+K9</f>
        <v>167.85824999999997</v>
      </c>
      <c r="L11" s="5">
        <f t="shared" si="10"/>
        <v>30.313499999999998</v>
      </c>
      <c r="M11" s="5">
        <f t="shared" si="6"/>
        <v>10.181849999999999</v>
      </c>
      <c r="N11" s="5">
        <f t="shared" si="6"/>
        <v>5.25</v>
      </c>
    </row>
    <row r="12" spans="1:14" ht="30" customHeight="1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0"/>
    </row>
    <row r="13" spans="1:14" ht="30" customHeight="1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30" customHeight="1">
      <c r="A14" s="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30" customHeight="1">
      <c r="A15" s="6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30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0"/>
    </row>
    <row r="17" spans="1:14" ht="30" customHeight="1">
      <c r="A17" s="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0"/>
    </row>
    <row r="18" spans="1:14" ht="30" customHeight="1">
      <c r="A18" s="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0"/>
    </row>
    <row r="19" spans="1:14" ht="30" customHeight="1">
      <c r="A19" s="6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0"/>
    </row>
    <row r="20" spans="1:14" ht="30" customHeight="1">
      <c r="A20" s="6"/>
      <c r="B20" s="5"/>
      <c r="C20" s="5"/>
      <c r="D20" s="5"/>
      <c r="E20" s="5"/>
      <c r="F20" s="5"/>
      <c r="G20" s="69"/>
      <c r="H20" s="5"/>
      <c r="I20" s="5"/>
      <c r="J20" s="5"/>
      <c r="K20" s="5"/>
      <c r="L20" s="5"/>
      <c r="M20" s="5"/>
      <c r="N20" s="66"/>
    </row>
    <row r="21" spans="1:14" ht="30" customHeight="1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30" customHeight="1">
      <c r="A22" s="6"/>
      <c r="B22" s="5"/>
      <c r="C22" s="5"/>
      <c r="D22" s="5"/>
      <c r="E22" s="5"/>
      <c r="F22" s="5"/>
      <c r="G22" s="16"/>
      <c r="H22" s="5"/>
      <c r="I22" s="5"/>
      <c r="J22" s="5"/>
      <c r="K22" s="5"/>
      <c r="L22" s="5"/>
      <c r="M22" s="5"/>
      <c r="N22" s="42"/>
    </row>
    <row r="23" spans="1:14" ht="30" customHeight="1">
      <c r="A23" s="6"/>
      <c r="B23" s="15"/>
      <c r="C23" s="15"/>
      <c r="D23" s="15"/>
      <c r="E23" s="15"/>
      <c r="F23" s="15"/>
      <c r="G23" s="15"/>
      <c r="H23" s="4"/>
      <c r="I23" s="4"/>
      <c r="J23" s="4"/>
      <c r="K23" s="4"/>
      <c r="L23" s="4"/>
      <c r="M23" s="4"/>
      <c r="N23" s="40"/>
    </row>
    <row r="24" spans="1:14" ht="30" customHeight="1">
      <c r="A24" s="6"/>
      <c r="B24" s="15"/>
      <c r="C24" s="15"/>
      <c r="D24" s="15"/>
      <c r="E24" s="15"/>
      <c r="F24" s="15"/>
      <c r="G24" s="15"/>
      <c r="H24" s="4"/>
      <c r="I24" s="4"/>
      <c r="J24" s="4"/>
      <c r="K24" s="4"/>
      <c r="L24" s="4"/>
      <c r="M24" s="4"/>
      <c r="N24" s="42"/>
    </row>
    <row r="25" spans="1:14" ht="30" customHeight="1">
      <c r="A25" s="6"/>
      <c r="B25" s="15"/>
      <c r="C25" s="15"/>
      <c r="D25" s="15"/>
      <c r="E25" s="15"/>
      <c r="F25" s="15"/>
      <c r="G25" s="16"/>
      <c r="H25" s="4"/>
      <c r="I25" s="4"/>
      <c r="J25" s="4"/>
      <c r="K25" s="4"/>
      <c r="L25" s="4"/>
      <c r="M25" s="4"/>
      <c r="N25" s="40"/>
    </row>
  </sheetData>
  <mergeCells count="2">
    <mergeCell ref="A1:N1"/>
    <mergeCell ref="A3:A5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view="pageBreakPreview" zoomScale="90" zoomScaleSheetLayoutView="90" workbookViewId="0">
      <pane xSplit="3" ySplit="4" topLeftCell="F11" activePane="bottomRight" state="frozen"/>
      <selection pane="topRight" activeCell="D1" sqref="D1"/>
      <selection pane="bottomLeft" activeCell="A5" sqref="A5"/>
      <selection pane="bottomRight" activeCell="O49" sqref="O49"/>
    </sheetView>
  </sheetViews>
  <sheetFormatPr defaultRowHeight="13.5"/>
  <cols>
    <col min="1" max="1" width="9" style="8" customWidth="1"/>
    <col min="2" max="2" width="16.25" style="8" customWidth="1"/>
    <col min="3" max="3" width="11.875" style="8" customWidth="1"/>
    <col min="4" max="4" width="41.375" style="2" customWidth="1"/>
    <col min="5" max="16" width="11.5" style="2" customWidth="1"/>
    <col min="17" max="17" width="11.5" style="1" customWidth="1"/>
    <col min="18" max="16384" width="9" style="1"/>
  </cols>
  <sheetData>
    <row r="1" spans="1:17" ht="33.75" customHeight="1">
      <c r="A1" s="132" t="s">
        <v>82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8.75" customHeight="1">
      <c r="A2" s="123" t="s">
        <v>29</v>
      </c>
      <c r="B2" s="133" t="s">
        <v>30</v>
      </c>
      <c r="C2" s="123" t="s">
        <v>22</v>
      </c>
      <c r="D2" s="158" t="s">
        <v>1</v>
      </c>
      <c r="E2" s="3" t="s">
        <v>117</v>
      </c>
      <c r="F2" s="3" t="s">
        <v>271</v>
      </c>
      <c r="G2" s="3" t="s">
        <v>258</v>
      </c>
      <c r="H2" s="3" t="s">
        <v>80</v>
      </c>
      <c r="I2" s="3" t="s">
        <v>83</v>
      </c>
      <c r="J2" s="3" t="s">
        <v>84</v>
      </c>
      <c r="K2" s="3" t="s">
        <v>85</v>
      </c>
      <c r="L2" s="3" t="s">
        <v>118</v>
      </c>
      <c r="M2" s="3" t="s">
        <v>254</v>
      </c>
      <c r="N2" s="3" t="s">
        <v>256</v>
      </c>
      <c r="O2" s="3" t="s">
        <v>321</v>
      </c>
      <c r="P2" s="3" t="s">
        <v>86</v>
      </c>
      <c r="Q2" s="36" t="s">
        <v>87</v>
      </c>
    </row>
    <row r="3" spans="1:17" ht="18.75" customHeight="1">
      <c r="A3" s="124"/>
      <c r="B3" s="157"/>
      <c r="C3" s="124"/>
      <c r="D3" s="159"/>
      <c r="E3" s="3" t="s">
        <v>33</v>
      </c>
      <c r="F3" s="3" t="s">
        <v>272</v>
      </c>
      <c r="G3" s="3" t="s">
        <v>33</v>
      </c>
      <c r="H3" s="3" t="s">
        <v>2</v>
      </c>
      <c r="I3" s="3" t="s">
        <v>2</v>
      </c>
      <c r="J3" s="3" t="s">
        <v>33</v>
      </c>
      <c r="K3" s="3" t="s">
        <v>33</v>
      </c>
      <c r="L3" s="3" t="s">
        <v>2</v>
      </c>
      <c r="M3" s="3" t="s">
        <v>33</v>
      </c>
      <c r="N3" s="3" t="s">
        <v>239</v>
      </c>
      <c r="O3" s="3" t="s">
        <v>272</v>
      </c>
      <c r="P3" s="3" t="s">
        <v>33</v>
      </c>
      <c r="Q3" s="3" t="s">
        <v>3</v>
      </c>
    </row>
    <row r="4" spans="1:17" ht="18.75" customHeight="1">
      <c r="A4" s="125"/>
      <c r="B4" s="135"/>
      <c r="C4" s="125"/>
      <c r="D4" s="160"/>
      <c r="E4" s="3"/>
      <c r="F4" s="3"/>
      <c r="G4" s="3" t="s">
        <v>259</v>
      </c>
      <c r="H4" s="3" t="s">
        <v>119</v>
      </c>
      <c r="I4" s="3" t="s">
        <v>262</v>
      </c>
      <c r="J4" s="3"/>
      <c r="K4" s="3"/>
      <c r="L4" s="3"/>
      <c r="M4" s="3" t="s">
        <v>255</v>
      </c>
      <c r="N4" s="3" t="s">
        <v>257</v>
      </c>
      <c r="O4" s="3"/>
      <c r="P4" s="3"/>
      <c r="Q4" s="36"/>
    </row>
    <row r="5" spans="1:17" ht="30" customHeight="1">
      <c r="A5" s="10" t="s">
        <v>247</v>
      </c>
      <c r="B5" s="48" t="s">
        <v>248</v>
      </c>
      <c r="C5" s="70" t="s">
        <v>240</v>
      </c>
      <c r="D5" s="50" t="s">
        <v>260</v>
      </c>
      <c r="E5" s="11">
        <f>3.4*3.3</f>
        <v>11.219999999999999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40"/>
    </row>
    <row r="6" spans="1:17" ht="30" customHeight="1">
      <c r="A6" s="10"/>
      <c r="B6" s="48"/>
      <c r="C6" s="70" t="s">
        <v>249</v>
      </c>
      <c r="D6" s="50" t="s">
        <v>261</v>
      </c>
      <c r="E6" s="11"/>
      <c r="F6" s="11"/>
      <c r="G6" s="11"/>
      <c r="H6" s="11"/>
      <c r="I6" s="11">
        <f>3.4*3.3</f>
        <v>11.219999999999999</v>
      </c>
      <c r="J6" s="11"/>
      <c r="K6" s="11">
        <f>I6</f>
        <v>11.219999999999999</v>
      </c>
      <c r="L6" s="11"/>
      <c r="M6" s="11"/>
      <c r="N6" s="11"/>
      <c r="O6" s="11"/>
      <c r="P6" s="11"/>
      <c r="Q6" s="40"/>
    </row>
    <row r="7" spans="1:17" ht="30" customHeight="1">
      <c r="A7" s="10"/>
      <c r="B7" s="48"/>
      <c r="C7" s="70" t="s">
        <v>280</v>
      </c>
      <c r="D7" s="50" t="s">
        <v>252</v>
      </c>
      <c r="E7" s="11"/>
      <c r="F7" s="11"/>
      <c r="G7" s="11"/>
      <c r="H7" s="11"/>
      <c r="I7" s="11"/>
      <c r="J7" s="11">
        <f>(13.4*2.4)-((0.9*2.1)+(1.8*1.2))</f>
        <v>28.109999999999996</v>
      </c>
      <c r="K7" s="11"/>
      <c r="L7" s="11"/>
      <c r="M7" s="11"/>
      <c r="N7" s="11"/>
      <c r="O7" s="11"/>
      <c r="P7" s="11"/>
      <c r="Q7" s="40"/>
    </row>
    <row r="8" spans="1:17" ht="30" customHeight="1">
      <c r="A8" s="10"/>
      <c r="B8" s="48"/>
      <c r="C8" s="70" t="s">
        <v>253</v>
      </c>
      <c r="D8" s="50" t="s">
        <v>276</v>
      </c>
      <c r="E8" s="11"/>
      <c r="F8" s="11"/>
      <c r="G8" s="11"/>
      <c r="H8" s="11"/>
      <c r="I8" s="11"/>
      <c r="J8" s="11"/>
      <c r="K8" s="11"/>
      <c r="L8" s="11"/>
      <c r="M8" s="11">
        <f>(7.4*2.65)-(1.8*1.2)</f>
        <v>17.45</v>
      </c>
      <c r="N8" s="11">
        <f>M8</f>
        <v>17.45</v>
      </c>
      <c r="O8" s="11"/>
      <c r="P8" s="11"/>
      <c r="Q8" s="40"/>
    </row>
    <row r="9" spans="1:17" ht="30" customHeight="1">
      <c r="A9" s="10"/>
      <c r="B9" s="48" t="s">
        <v>263</v>
      </c>
      <c r="C9" s="70" t="s">
        <v>34</v>
      </c>
      <c r="D9" s="50" t="s">
        <v>264</v>
      </c>
      <c r="E9" s="11">
        <f>3.9*3.9</f>
        <v>15.209999999999999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40"/>
    </row>
    <row r="10" spans="1:17" ht="30" customHeight="1">
      <c r="A10" s="10"/>
      <c r="B10" s="48"/>
      <c r="C10" s="70" t="s">
        <v>249</v>
      </c>
      <c r="D10" s="50" t="s">
        <v>264</v>
      </c>
      <c r="E10" s="11"/>
      <c r="F10" s="11"/>
      <c r="G10" s="11"/>
      <c r="H10" s="11"/>
      <c r="I10" s="11">
        <f>3.9*3.9</f>
        <v>15.209999999999999</v>
      </c>
      <c r="J10" s="11"/>
      <c r="K10" s="11">
        <f>I10</f>
        <v>15.209999999999999</v>
      </c>
      <c r="L10" s="11"/>
      <c r="M10" s="11"/>
      <c r="N10" s="11"/>
      <c r="O10" s="11"/>
      <c r="P10" s="11"/>
      <c r="Q10" s="40"/>
    </row>
    <row r="11" spans="1:17" ht="30" customHeight="1">
      <c r="A11" s="10"/>
      <c r="B11" s="48"/>
      <c r="C11" s="70" t="s">
        <v>158</v>
      </c>
      <c r="D11" s="32" t="s">
        <v>266</v>
      </c>
      <c r="E11" s="11"/>
      <c r="F11" s="11"/>
      <c r="G11" s="11"/>
      <c r="H11" s="11"/>
      <c r="I11" s="11"/>
      <c r="J11" s="11">
        <f>(15.6*2.4)-((0.9*2.1)+(1.8*1.2))</f>
        <v>33.39</v>
      </c>
      <c r="K11" s="11"/>
      <c r="L11" s="11"/>
      <c r="M11" s="11"/>
      <c r="N11" s="11"/>
      <c r="O11" s="11"/>
      <c r="P11" s="11"/>
      <c r="Q11" s="40"/>
    </row>
    <row r="12" spans="1:17" ht="30" customHeight="1">
      <c r="A12" s="10"/>
      <c r="B12" s="48"/>
      <c r="C12" s="70" t="s">
        <v>253</v>
      </c>
      <c r="D12" s="32" t="s">
        <v>267</v>
      </c>
      <c r="E12" s="11"/>
      <c r="F12" s="11"/>
      <c r="G12" s="11"/>
      <c r="H12" s="11"/>
      <c r="I12" s="11"/>
      <c r="J12" s="11"/>
      <c r="K12" s="11"/>
      <c r="L12" s="11"/>
      <c r="M12" s="11">
        <f>(7.8*2.65)-(1.8*1.2)</f>
        <v>18.509999999999998</v>
      </c>
      <c r="N12" s="11">
        <f>M12</f>
        <v>18.509999999999998</v>
      </c>
      <c r="O12" s="11"/>
      <c r="P12" s="11"/>
      <c r="Q12" s="40"/>
    </row>
    <row r="13" spans="1:17" ht="30" customHeight="1">
      <c r="A13" s="10"/>
      <c r="B13" s="48" t="s">
        <v>268</v>
      </c>
      <c r="C13" s="70" t="s">
        <v>34</v>
      </c>
      <c r="D13" s="50" t="s">
        <v>270</v>
      </c>
      <c r="E13" s="11"/>
      <c r="F13" s="11">
        <f>(3.9*1.6)+(1.8*1)+(3.6*4.6)+(4.5*4.3)</f>
        <v>43.95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40"/>
    </row>
    <row r="14" spans="1:17" ht="30" customHeight="1">
      <c r="A14" s="10"/>
      <c r="B14" s="48"/>
      <c r="C14" s="70" t="s">
        <v>273</v>
      </c>
      <c r="D14" s="50"/>
      <c r="E14" s="11"/>
      <c r="F14" s="11"/>
      <c r="G14" s="11"/>
      <c r="H14" s="11">
        <v>42.4</v>
      </c>
      <c r="I14" s="11"/>
      <c r="J14" s="11"/>
      <c r="K14" s="11"/>
      <c r="L14" s="11"/>
      <c r="M14" s="11"/>
      <c r="N14" s="11"/>
      <c r="O14" s="11"/>
      <c r="P14" s="11"/>
      <c r="Q14" s="40"/>
    </row>
    <row r="15" spans="1:17" ht="30" customHeight="1">
      <c r="A15" s="10"/>
      <c r="B15" s="48"/>
      <c r="C15" s="70" t="s">
        <v>249</v>
      </c>
      <c r="D15" s="50" t="s">
        <v>270</v>
      </c>
      <c r="E15" s="11"/>
      <c r="F15" s="11"/>
      <c r="G15" s="11"/>
      <c r="H15" s="11"/>
      <c r="I15" s="11">
        <f>(3.9*1.6)+(1.8*1)+(3.6*4.6)+(4.5*4.3)</f>
        <v>43.95</v>
      </c>
      <c r="J15" s="11"/>
      <c r="K15" s="11">
        <f>I15</f>
        <v>43.95</v>
      </c>
      <c r="L15" s="11"/>
      <c r="M15" s="11"/>
      <c r="N15" s="11"/>
      <c r="O15" s="11"/>
      <c r="P15" s="11"/>
      <c r="Q15" s="40"/>
    </row>
    <row r="16" spans="1:17" ht="60" customHeight="1">
      <c r="A16" s="10"/>
      <c r="B16" s="10"/>
      <c r="C16" s="70" t="s">
        <v>158</v>
      </c>
      <c r="D16" s="32" t="s">
        <v>275</v>
      </c>
      <c r="E16" s="11"/>
      <c r="F16" s="11"/>
      <c r="G16" s="11"/>
      <c r="H16" s="11"/>
      <c r="I16" s="11"/>
      <c r="J16" s="11">
        <f>(43.5*2.4)-((0.8*2.1*3)+(0.9*2.1*3)+(1.6*2.1)+(3*2.1)+(1.2*0.6)+(1.2*1.4))</f>
        <v>81.63</v>
      </c>
      <c r="K16" s="11"/>
      <c r="L16" s="11"/>
      <c r="M16" s="11"/>
      <c r="N16" s="11"/>
      <c r="O16" s="11"/>
      <c r="P16" s="11"/>
      <c r="Q16" s="40"/>
    </row>
    <row r="17" spans="1:17" ht="30" customHeight="1">
      <c r="A17" s="10"/>
      <c r="B17" s="48"/>
      <c r="C17" s="70" t="s">
        <v>253</v>
      </c>
      <c r="D17" s="50" t="s">
        <v>277</v>
      </c>
      <c r="E17" s="11"/>
      <c r="F17" s="11"/>
      <c r="G17" s="11"/>
      <c r="H17" s="11"/>
      <c r="I17" s="11"/>
      <c r="J17" s="11"/>
      <c r="K17" s="11"/>
      <c r="L17" s="11"/>
      <c r="M17" s="11">
        <f>(18.5*2.65)-((3*2.1)+(1.2*0.6)+(1.2*1.4))</f>
        <v>40.324999999999996</v>
      </c>
      <c r="N17" s="11">
        <f>M17</f>
        <v>40.324999999999996</v>
      </c>
      <c r="O17" s="11"/>
      <c r="P17" s="11"/>
      <c r="Q17" s="40"/>
    </row>
    <row r="18" spans="1:17" ht="30" customHeight="1">
      <c r="A18" s="10"/>
      <c r="B18" s="48" t="s">
        <v>278</v>
      </c>
      <c r="C18" s="70" t="s">
        <v>249</v>
      </c>
      <c r="D18" s="50" t="s">
        <v>284</v>
      </c>
      <c r="E18" s="11"/>
      <c r="F18" s="11"/>
      <c r="G18" s="11"/>
      <c r="H18" s="11"/>
      <c r="I18" s="11">
        <f>1.8*1.6</f>
        <v>2.8800000000000003</v>
      </c>
      <c r="J18" s="11"/>
      <c r="K18" s="11">
        <f>I18</f>
        <v>2.8800000000000003</v>
      </c>
      <c r="L18" s="11"/>
      <c r="M18" s="11"/>
      <c r="N18" s="11"/>
      <c r="O18" s="11"/>
      <c r="P18" s="11"/>
      <c r="Q18" s="40"/>
    </row>
    <row r="19" spans="1:17" ht="30" customHeight="1">
      <c r="A19" s="10"/>
      <c r="B19" s="10"/>
      <c r="C19" s="70" t="s">
        <v>283</v>
      </c>
      <c r="D19" s="32" t="s">
        <v>282</v>
      </c>
      <c r="E19" s="11"/>
      <c r="F19" s="11"/>
      <c r="G19" s="11"/>
      <c r="H19" s="11"/>
      <c r="I19" s="11"/>
      <c r="J19" s="11">
        <f>(6.8*2.4)-((0.9*2.1)+(1.6*2.1))</f>
        <v>11.07</v>
      </c>
      <c r="K19" s="11"/>
      <c r="L19" s="11"/>
      <c r="M19" s="11"/>
      <c r="N19" s="11"/>
      <c r="O19" s="11"/>
      <c r="P19" s="11"/>
      <c r="Q19" s="40"/>
    </row>
    <row r="20" spans="1:17" ht="30" customHeight="1">
      <c r="A20" s="10"/>
      <c r="B20" s="10" t="s">
        <v>288</v>
      </c>
      <c r="C20" s="10" t="s">
        <v>279</v>
      </c>
      <c r="D20" s="32" t="s">
        <v>289</v>
      </c>
      <c r="E20" s="11"/>
      <c r="F20" s="11"/>
      <c r="G20" s="11"/>
      <c r="H20" s="11"/>
      <c r="I20" s="11"/>
      <c r="J20" s="11"/>
      <c r="K20" s="11"/>
      <c r="L20" s="11">
        <f>2.2*1.6</f>
        <v>3.5200000000000005</v>
      </c>
      <c r="M20" s="11"/>
      <c r="N20" s="11"/>
      <c r="O20" s="11"/>
      <c r="P20" s="11"/>
      <c r="Q20" s="40"/>
    </row>
    <row r="21" spans="1:17" ht="30" customHeight="1">
      <c r="A21" s="10"/>
      <c r="B21" s="10" t="s">
        <v>290</v>
      </c>
      <c r="C21" s="10" t="s">
        <v>279</v>
      </c>
      <c r="D21" s="32" t="s">
        <v>291</v>
      </c>
      <c r="E21" s="11"/>
      <c r="F21" s="11"/>
      <c r="G21" s="11"/>
      <c r="H21" s="11"/>
      <c r="I21" s="11"/>
      <c r="J21" s="11"/>
      <c r="K21" s="11"/>
      <c r="L21" s="11">
        <f>1.7*2.5</f>
        <v>4.25</v>
      </c>
      <c r="M21" s="11"/>
      <c r="N21" s="11"/>
      <c r="O21" s="11"/>
      <c r="P21" s="11"/>
      <c r="Q21" s="40"/>
    </row>
    <row r="22" spans="1:17" ht="30" customHeight="1">
      <c r="A22" s="10"/>
      <c r="B22" s="48" t="s">
        <v>292</v>
      </c>
      <c r="C22" s="70" t="s">
        <v>279</v>
      </c>
      <c r="D22" s="50" t="s">
        <v>293</v>
      </c>
      <c r="E22" s="11"/>
      <c r="F22" s="11"/>
      <c r="G22" s="11"/>
      <c r="H22" s="11"/>
      <c r="I22" s="11"/>
      <c r="J22" s="11"/>
      <c r="K22" s="11"/>
      <c r="L22" s="11">
        <f>2.4*2.5</f>
        <v>6</v>
      </c>
      <c r="M22" s="11"/>
      <c r="N22" s="11"/>
      <c r="O22" s="11"/>
      <c r="P22" s="11"/>
      <c r="Q22" s="40"/>
    </row>
    <row r="23" spans="1:17" ht="30" customHeight="1">
      <c r="A23" s="10"/>
      <c r="B23" s="10" t="s">
        <v>294</v>
      </c>
      <c r="C23" s="70" t="s">
        <v>279</v>
      </c>
      <c r="D23" s="50" t="s">
        <v>295</v>
      </c>
      <c r="E23" s="11"/>
      <c r="F23" s="11"/>
      <c r="G23" s="11"/>
      <c r="H23" s="11"/>
      <c r="I23" s="11"/>
      <c r="J23" s="11"/>
      <c r="K23" s="11"/>
      <c r="L23" s="11">
        <f>1.5*2.5</f>
        <v>3.75</v>
      </c>
      <c r="M23" s="11"/>
      <c r="N23" s="11"/>
      <c r="O23" s="11"/>
      <c r="P23" s="11"/>
      <c r="Q23" s="40"/>
    </row>
    <row r="24" spans="1:17" ht="30" customHeight="1">
      <c r="A24" s="10" t="s">
        <v>296</v>
      </c>
      <c r="B24" s="48" t="s">
        <v>187</v>
      </c>
      <c r="C24" s="70" t="s">
        <v>34</v>
      </c>
      <c r="D24" s="32" t="s">
        <v>297</v>
      </c>
      <c r="E24" s="11">
        <f>3.7*3.3</f>
        <v>12.209999999999999</v>
      </c>
      <c r="F24" s="11"/>
      <c r="G24" s="11">
        <f>E24</f>
        <v>12.209999999999999</v>
      </c>
      <c r="H24" s="11"/>
      <c r="I24" s="11"/>
      <c r="J24" s="11"/>
      <c r="K24" s="11"/>
      <c r="L24" s="11"/>
      <c r="M24" s="11"/>
      <c r="N24" s="11"/>
      <c r="O24" s="11"/>
      <c r="P24" s="11"/>
      <c r="Q24" s="40"/>
    </row>
    <row r="25" spans="1:17" ht="30" customHeight="1">
      <c r="A25" s="10"/>
      <c r="B25" s="48"/>
      <c r="C25" s="70" t="s">
        <v>249</v>
      </c>
      <c r="D25" s="32" t="s">
        <v>297</v>
      </c>
      <c r="E25" s="11"/>
      <c r="F25" s="11"/>
      <c r="G25" s="11"/>
      <c r="H25" s="11"/>
      <c r="I25" s="11">
        <f>3.7*3.3</f>
        <v>12.209999999999999</v>
      </c>
      <c r="J25" s="11"/>
      <c r="K25" s="11">
        <f>I25</f>
        <v>12.209999999999999</v>
      </c>
      <c r="L25" s="11"/>
      <c r="M25" s="11"/>
      <c r="N25" s="11"/>
      <c r="O25" s="11"/>
      <c r="P25" s="11"/>
      <c r="Q25" s="40"/>
    </row>
    <row r="26" spans="1:17" ht="30" customHeight="1">
      <c r="A26" s="10"/>
      <c r="B26" s="48"/>
      <c r="C26" s="70" t="s">
        <v>158</v>
      </c>
      <c r="D26" s="32" t="s">
        <v>299</v>
      </c>
      <c r="E26" s="11"/>
      <c r="F26" s="11"/>
      <c r="G26" s="11"/>
      <c r="H26" s="11"/>
      <c r="I26" s="11"/>
      <c r="J26" s="11">
        <f>(14*2.4)-((1.8*1.2)+(0.9*2.1))</f>
        <v>29.55</v>
      </c>
      <c r="K26" s="11"/>
      <c r="L26" s="11"/>
      <c r="M26" s="11"/>
      <c r="N26" s="11"/>
      <c r="O26" s="11"/>
      <c r="P26" s="11"/>
      <c r="Q26" s="40"/>
    </row>
    <row r="27" spans="1:17" ht="30" customHeight="1">
      <c r="A27" s="10"/>
      <c r="B27" s="48"/>
      <c r="C27" s="70" t="s">
        <v>253</v>
      </c>
      <c r="D27" s="50" t="s">
        <v>300</v>
      </c>
      <c r="E27" s="11"/>
      <c r="F27" s="11"/>
      <c r="G27" s="11"/>
      <c r="H27" s="11"/>
      <c r="I27" s="11"/>
      <c r="J27" s="11"/>
      <c r="K27" s="11"/>
      <c r="L27" s="11"/>
      <c r="M27" s="11">
        <f>(8*2.8)-(1.8*1.2)</f>
        <v>20.239999999999998</v>
      </c>
      <c r="N27" s="11">
        <f>M27</f>
        <v>20.239999999999998</v>
      </c>
      <c r="O27" s="11"/>
      <c r="P27" s="11"/>
      <c r="Q27" s="40"/>
    </row>
    <row r="28" spans="1:17" ht="30" customHeight="1">
      <c r="A28" s="10"/>
      <c r="B28" s="48" t="s">
        <v>301</v>
      </c>
      <c r="C28" s="70" t="s">
        <v>34</v>
      </c>
      <c r="D28" s="50" t="s">
        <v>302</v>
      </c>
      <c r="E28" s="11">
        <f>3.6*3</f>
        <v>10.8</v>
      </c>
      <c r="F28" s="11"/>
      <c r="G28" s="11">
        <f>E28</f>
        <v>10.8</v>
      </c>
      <c r="H28" s="11"/>
      <c r="I28" s="11"/>
      <c r="J28" s="11"/>
      <c r="K28" s="11"/>
      <c r="L28" s="11"/>
      <c r="M28" s="11"/>
      <c r="N28" s="11"/>
      <c r="O28" s="11"/>
      <c r="P28" s="11"/>
      <c r="Q28" s="40"/>
    </row>
    <row r="29" spans="1:17" ht="30" customHeight="1">
      <c r="A29" s="10"/>
      <c r="B29" s="48"/>
      <c r="C29" s="70" t="s">
        <v>249</v>
      </c>
      <c r="D29" s="32" t="s">
        <v>302</v>
      </c>
      <c r="E29" s="11"/>
      <c r="F29" s="11"/>
      <c r="G29" s="11"/>
      <c r="H29" s="11"/>
      <c r="I29" s="11">
        <f>3.6*3</f>
        <v>10.8</v>
      </c>
      <c r="J29" s="11"/>
      <c r="K29" s="11">
        <f>I29</f>
        <v>10.8</v>
      </c>
      <c r="L29" s="11"/>
      <c r="M29" s="11"/>
      <c r="N29" s="11"/>
      <c r="O29" s="11"/>
      <c r="P29" s="11"/>
      <c r="Q29" s="40"/>
    </row>
    <row r="30" spans="1:17" ht="30" customHeight="1">
      <c r="A30" s="10"/>
      <c r="B30" s="48"/>
      <c r="C30" s="70" t="s">
        <v>158</v>
      </c>
      <c r="D30" s="32" t="s">
        <v>304</v>
      </c>
      <c r="E30" s="11"/>
      <c r="F30" s="11"/>
      <c r="G30" s="11"/>
      <c r="H30" s="11"/>
      <c r="I30" s="11"/>
      <c r="J30" s="11">
        <f>(13.2*2.4)-((1.8*1.2)+(2.4*2.1))</f>
        <v>24.479999999999997</v>
      </c>
      <c r="K30" s="11"/>
      <c r="L30" s="11"/>
      <c r="M30" s="11"/>
      <c r="N30" s="11"/>
      <c r="O30" s="11"/>
      <c r="P30" s="11"/>
      <c r="Q30" s="40"/>
    </row>
    <row r="31" spans="1:17" ht="30" customHeight="1">
      <c r="A31" s="10"/>
      <c r="B31" s="48"/>
      <c r="C31" s="70" t="s">
        <v>253</v>
      </c>
      <c r="D31" s="50" t="s">
        <v>305</v>
      </c>
      <c r="E31" s="11"/>
      <c r="F31" s="11"/>
      <c r="G31" s="11"/>
      <c r="H31" s="11"/>
      <c r="I31" s="11"/>
      <c r="J31" s="11"/>
      <c r="K31" s="11"/>
      <c r="L31" s="11"/>
      <c r="M31" s="11">
        <f>(6.5*2.8)-(1.8*1.2)</f>
        <v>16.04</v>
      </c>
      <c r="N31" s="11">
        <f>M31</f>
        <v>16.04</v>
      </c>
      <c r="O31" s="11"/>
      <c r="P31" s="11"/>
      <c r="Q31" s="40"/>
    </row>
    <row r="32" spans="1:17" ht="30" customHeight="1">
      <c r="A32" s="10"/>
      <c r="B32" s="48" t="s">
        <v>193</v>
      </c>
      <c r="C32" s="70" t="s">
        <v>34</v>
      </c>
      <c r="D32" s="50" t="s">
        <v>264</v>
      </c>
      <c r="E32" s="11">
        <f>3.9*3.9</f>
        <v>15.209999999999999</v>
      </c>
      <c r="F32" s="11"/>
      <c r="G32" s="11">
        <f>E32</f>
        <v>15.209999999999999</v>
      </c>
      <c r="H32" s="11"/>
      <c r="I32" s="11"/>
      <c r="J32" s="11"/>
      <c r="K32" s="11"/>
      <c r="L32" s="11"/>
      <c r="M32" s="11"/>
      <c r="N32" s="11"/>
      <c r="O32" s="11"/>
      <c r="P32" s="11"/>
      <c r="Q32" s="40"/>
    </row>
    <row r="33" spans="1:17" ht="30" customHeight="1">
      <c r="A33" s="10"/>
      <c r="B33" s="48"/>
      <c r="C33" s="70" t="s">
        <v>249</v>
      </c>
      <c r="D33" s="32" t="s">
        <v>264</v>
      </c>
      <c r="E33" s="11"/>
      <c r="F33" s="11"/>
      <c r="G33" s="11"/>
      <c r="H33" s="11"/>
      <c r="I33" s="11">
        <f>3.9*3.9</f>
        <v>15.209999999999999</v>
      </c>
      <c r="J33" s="11"/>
      <c r="K33" s="11">
        <f>I33</f>
        <v>15.209999999999999</v>
      </c>
      <c r="L33" s="11"/>
      <c r="M33" s="11"/>
      <c r="N33" s="11"/>
      <c r="O33" s="11"/>
      <c r="P33" s="11"/>
      <c r="Q33" s="40"/>
    </row>
    <row r="34" spans="1:17" ht="30" customHeight="1">
      <c r="A34" s="10"/>
      <c r="B34" s="48"/>
      <c r="C34" s="70" t="s">
        <v>158</v>
      </c>
      <c r="D34" s="32" t="s">
        <v>307</v>
      </c>
      <c r="E34" s="11"/>
      <c r="F34" s="11"/>
      <c r="G34" s="11"/>
      <c r="H34" s="11"/>
      <c r="I34" s="11"/>
      <c r="J34" s="11">
        <f>(15.6*2.4)-((0.9*2.1)+(1.3*2.1)+(1.8*1.2))</f>
        <v>30.659999999999997</v>
      </c>
      <c r="K34" s="11"/>
      <c r="L34" s="11"/>
      <c r="M34" s="11"/>
      <c r="N34" s="11"/>
      <c r="O34" s="11"/>
      <c r="P34" s="11"/>
      <c r="Q34" s="40"/>
    </row>
    <row r="35" spans="1:17" ht="30" customHeight="1">
      <c r="A35" s="10"/>
      <c r="B35" s="48"/>
      <c r="C35" s="70" t="s">
        <v>253</v>
      </c>
      <c r="D35" s="50" t="s">
        <v>308</v>
      </c>
      <c r="E35" s="11"/>
      <c r="F35" s="11"/>
      <c r="G35" s="11"/>
      <c r="H35" s="11"/>
      <c r="I35" s="11"/>
      <c r="J35" s="11"/>
      <c r="K35" s="11"/>
      <c r="L35" s="11"/>
      <c r="M35" s="11">
        <f>(8.8*2.8)-(1.8*1.2)</f>
        <v>22.48</v>
      </c>
      <c r="N35" s="11">
        <f>M35</f>
        <v>22.48</v>
      </c>
      <c r="O35" s="11"/>
      <c r="P35" s="11"/>
      <c r="Q35" s="40"/>
    </row>
    <row r="36" spans="1:17" ht="30" customHeight="1">
      <c r="A36" s="10"/>
      <c r="B36" s="10" t="s">
        <v>268</v>
      </c>
      <c r="C36" s="70" t="s">
        <v>34</v>
      </c>
      <c r="D36" s="32" t="s">
        <v>312</v>
      </c>
      <c r="E36" s="11"/>
      <c r="F36" s="11">
        <f>(7.5*1.6)+(3.8*1.3)+(3.8*1)</f>
        <v>20.74</v>
      </c>
      <c r="G36" s="11">
        <f>F36</f>
        <v>20.74</v>
      </c>
      <c r="H36" s="11"/>
      <c r="I36" s="11"/>
      <c r="J36" s="11"/>
      <c r="K36" s="11"/>
      <c r="L36" s="11"/>
      <c r="M36" s="11"/>
      <c r="N36" s="11"/>
      <c r="O36" s="11"/>
      <c r="P36" s="11"/>
      <c r="Q36" s="40"/>
    </row>
    <row r="37" spans="1:17" ht="30" customHeight="1">
      <c r="A37" s="10"/>
      <c r="B37" s="10"/>
      <c r="C37" s="70" t="s">
        <v>249</v>
      </c>
      <c r="D37" s="32" t="s">
        <v>313</v>
      </c>
      <c r="E37" s="11"/>
      <c r="F37" s="11"/>
      <c r="G37" s="11"/>
      <c r="H37" s="11"/>
      <c r="I37" s="11">
        <f>(7.5*1.6)+(3.8*1.3)+(2.2*3)+(3.8*1)</f>
        <v>27.34</v>
      </c>
      <c r="J37" s="11"/>
      <c r="K37" s="11">
        <f>I37</f>
        <v>27.34</v>
      </c>
      <c r="L37" s="11"/>
      <c r="M37" s="11"/>
      <c r="N37" s="11"/>
      <c r="O37" s="11"/>
      <c r="P37" s="11"/>
      <c r="Q37" s="40"/>
    </row>
    <row r="38" spans="1:17" ht="60" customHeight="1">
      <c r="A38" s="10"/>
      <c r="B38" s="48"/>
      <c r="C38" s="70" t="s">
        <v>158</v>
      </c>
      <c r="D38" s="50" t="s">
        <v>311</v>
      </c>
      <c r="E38" s="11"/>
      <c r="F38" s="11"/>
      <c r="G38" s="11"/>
      <c r="H38" s="11"/>
      <c r="I38" s="11"/>
      <c r="J38" s="11">
        <f>(26.8*2.4)-((1.2*1.4)+(0.9*1.2)+(0.9*2.1*2)+(3*2.1)+(2.4*2.1)+(0.8*2.1))</f>
        <v>44.759999999999991</v>
      </c>
      <c r="K38" s="11"/>
      <c r="L38" s="11"/>
      <c r="M38" s="11"/>
      <c r="N38" s="11"/>
      <c r="O38" s="11"/>
      <c r="P38" s="11"/>
      <c r="Q38" s="40"/>
    </row>
    <row r="39" spans="1:17" ht="30" customHeight="1">
      <c r="A39" s="10"/>
      <c r="B39" s="48"/>
      <c r="C39" s="70" t="s">
        <v>273</v>
      </c>
      <c r="D39" s="50"/>
      <c r="E39" s="11"/>
      <c r="F39" s="11"/>
      <c r="G39" s="11"/>
      <c r="H39" s="11">
        <v>14.2</v>
      </c>
      <c r="I39" s="11"/>
      <c r="J39" s="11"/>
      <c r="K39" s="11"/>
      <c r="L39" s="11"/>
      <c r="M39" s="11"/>
      <c r="N39" s="11"/>
      <c r="O39" s="11"/>
      <c r="P39" s="11"/>
      <c r="Q39" s="40"/>
    </row>
    <row r="40" spans="1:17" ht="30" customHeight="1">
      <c r="A40" s="10"/>
      <c r="B40" s="10"/>
      <c r="C40" s="70" t="s">
        <v>253</v>
      </c>
      <c r="D40" s="32" t="s">
        <v>314</v>
      </c>
      <c r="E40" s="11"/>
      <c r="F40" s="11"/>
      <c r="G40" s="11"/>
      <c r="H40" s="11"/>
      <c r="I40" s="11"/>
      <c r="J40" s="11"/>
      <c r="K40" s="11"/>
      <c r="L40" s="11"/>
      <c r="M40" s="11">
        <f>(10.6*2.8)-((0.9*1.2)+(1.2*1.4)+(3*2.1))</f>
        <v>20.619999999999997</v>
      </c>
      <c r="N40" s="11">
        <f>M40</f>
        <v>20.619999999999997</v>
      </c>
      <c r="O40" s="11"/>
      <c r="P40" s="11"/>
      <c r="Q40" s="40"/>
    </row>
    <row r="41" spans="1:17" ht="30" customHeight="1">
      <c r="A41" s="10"/>
      <c r="B41" s="10" t="s">
        <v>315</v>
      </c>
      <c r="C41" s="70" t="s">
        <v>34</v>
      </c>
      <c r="D41" s="32" t="s">
        <v>316</v>
      </c>
      <c r="E41" s="11">
        <f>1.5*1.6</f>
        <v>2.4000000000000004</v>
      </c>
      <c r="F41" s="11"/>
      <c r="G41" s="11">
        <f>E41</f>
        <v>2.4000000000000004</v>
      </c>
      <c r="H41" s="11"/>
      <c r="I41" s="11"/>
      <c r="J41" s="11"/>
      <c r="K41" s="11"/>
      <c r="L41" s="11"/>
      <c r="M41" s="11"/>
      <c r="N41" s="11"/>
      <c r="O41" s="11"/>
      <c r="P41" s="11"/>
      <c r="Q41" s="40"/>
    </row>
    <row r="42" spans="1:17" ht="30" customHeight="1">
      <c r="A42" s="10"/>
      <c r="B42" s="48"/>
      <c r="C42" s="70" t="s">
        <v>249</v>
      </c>
      <c r="D42" s="50" t="s">
        <v>316</v>
      </c>
      <c r="E42" s="11"/>
      <c r="F42" s="11"/>
      <c r="G42" s="11"/>
      <c r="H42" s="11"/>
      <c r="I42" s="11">
        <f>1.5*1.6</f>
        <v>2.4000000000000004</v>
      </c>
      <c r="J42" s="11"/>
      <c r="K42" s="11">
        <f>I42</f>
        <v>2.4000000000000004</v>
      </c>
      <c r="L42" s="11"/>
      <c r="M42" s="11"/>
      <c r="N42" s="11"/>
      <c r="O42" s="11"/>
      <c r="P42" s="11"/>
      <c r="Q42" s="40"/>
    </row>
    <row r="43" spans="1:17" ht="30" customHeight="1">
      <c r="A43" s="10"/>
      <c r="B43" s="48"/>
      <c r="C43" s="70" t="s">
        <v>158</v>
      </c>
      <c r="D43" s="50" t="s">
        <v>318</v>
      </c>
      <c r="E43" s="11"/>
      <c r="F43" s="11"/>
      <c r="G43" s="11"/>
      <c r="H43" s="11"/>
      <c r="I43" s="11"/>
      <c r="J43" s="11">
        <f>(6.2*2.4)-((1.3*2.1)+(0.8*2.1))</f>
        <v>10.469999999999999</v>
      </c>
      <c r="K43" s="11"/>
      <c r="L43" s="11"/>
      <c r="M43" s="11"/>
      <c r="N43" s="11"/>
      <c r="O43" s="11"/>
      <c r="P43" s="11"/>
      <c r="Q43" s="40"/>
    </row>
    <row r="44" spans="1:17" ht="30" customHeight="1">
      <c r="A44" s="10"/>
      <c r="B44" s="48"/>
      <c r="C44" s="70" t="s">
        <v>253</v>
      </c>
      <c r="D44" s="50" t="s">
        <v>319</v>
      </c>
      <c r="E44" s="11"/>
      <c r="F44" s="11"/>
      <c r="G44" s="11"/>
      <c r="H44" s="11"/>
      <c r="I44" s="11"/>
      <c r="J44" s="11"/>
      <c r="K44" s="11"/>
      <c r="L44" s="11"/>
      <c r="M44" s="11">
        <f>1.5*2.8</f>
        <v>4.1999999999999993</v>
      </c>
      <c r="N44" s="11">
        <f>M44</f>
        <v>4.1999999999999993</v>
      </c>
      <c r="O44" s="11"/>
      <c r="P44" s="11"/>
      <c r="Q44" s="40"/>
    </row>
    <row r="45" spans="1:17" ht="60" customHeight="1">
      <c r="A45" s="10" t="s">
        <v>320</v>
      </c>
      <c r="B45" s="48" t="s">
        <v>321</v>
      </c>
      <c r="C45" s="70" t="s">
        <v>324</v>
      </c>
      <c r="D45" s="50" t="s">
        <v>323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f>((13.6*1.6)+(1.8*1)+(1.8*1.2)+(3.9*1.5)+(1.5*1.2))-(4.5*1)</f>
        <v>28.869999999999997</v>
      </c>
      <c r="P45" s="11"/>
      <c r="Q45" s="40"/>
    </row>
    <row r="46" spans="1:17" ht="30" customHeight="1">
      <c r="A46" s="10"/>
      <c r="B46" s="48" t="s">
        <v>325</v>
      </c>
      <c r="C46" s="70" t="s">
        <v>326</v>
      </c>
      <c r="D46" s="50" t="s">
        <v>327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>(0.95*0.27)*20</f>
        <v>5.13</v>
      </c>
      <c r="Q46" s="40"/>
    </row>
    <row r="47" spans="1:17" ht="30" customHeight="1">
      <c r="A47" s="10"/>
      <c r="B47" s="10"/>
      <c r="C47" s="10" t="s">
        <v>328</v>
      </c>
      <c r="D47" s="32" t="s">
        <v>329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>
        <f>(0.95*0.15)*20</f>
        <v>2.8499999999999996</v>
      </c>
      <c r="Q47" s="40"/>
    </row>
    <row r="48" spans="1:17" ht="30" customHeight="1">
      <c r="A48" s="10"/>
      <c r="B48" s="10"/>
      <c r="C48" s="10" t="s">
        <v>330</v>
      </c>
      <c r="D48" s="32" t="s">
        <v>331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f>1.7*1.01</f>
        <v>1.7169999999999999</v>
      </c>
      <c r="Q48" s="40"/>
    </row>
    <row r="49" spans="1:17" ht="30" customHeight="1">
      <c r="A49" s="10"/>
      <c r="B49" s="48"/>
      <c r="C49" s="70" t="s">
        <v>332</v>
      </c>
      <c r="D49" s="5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40">
        <v>5</v>
      </c>
    </row>
    <row r="50" spans="1:17" ht="30" customHeight="1">
      <c r="A50" s="10"/>
      <c r="B50" s="10"/>
      <c r="C50" s="10"/>
      <c r="D50" s="32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40"/>
    </row>
    <row r="51" spans="1:17" ht="30" customHeight="1">
      <c r="A51" s="65" t="s">
        <v>57</v>
      </c>
      <c r="B51" s="10"/>
      <c r="C51" s="10"/>
      <c r="D51" s="11"/>
      <c r="E51" s="38">
        <f t="shared" ref="E51:Q51" si="0">SUM(E5:E50)</f>
        <v>67.05</v>
      </c>
      <c r="F51" s="38">
        <f t="shared" si="0"/>
        <v>64.69</v>
      </c>
      <c r="G51" s="38">
        <f t="shared" si="0"/>
        <v>61.359999999999992</v>
      </c>
      <c r="H51" s="38">
        <f t="shared" si="0"/>
        <v>56.599999999999994</v>
      </c>
      <c r="I51" s="38">
        <f t="shared" si="0"/>
        <v>141.21999999999997</v>
      </c>
      <c r="J51" s="38">
        <f t="shared" si="0"/>
        <v>294.12</v>
      </c>
      <c r="K51" s="38">
        <f t="shared" si="0"/>
        <v>141.21999999999997</v>
      </c>
      <c r="L51" s="38">
        <f t="shared" si="0"/>
        <v>17.52</v>
      </c>
      <c r="M51" s="38">
        <f t="shared" si="0"/>
        <v>159.86499999999998</v>
      </c>
      <c r="N51" s="38">
        <f t="shared" si="0"/>
        <v>159.86499999999998</v>
      </c>
      <c r="O51" s="38">
        <f t="shared" si="0"/>
        <v>28.869999999999997</v>
      </c>
      <c r="P51" s="38">
        <f t="shared" si="0"/>
        <v>9.6969999999999992</v>
      </c>
      <c r="Q51" s="38">
        <f t="shared" si="0"/>
        <v>5</v>
      </c>
    </row>
    <row r="52" spans="1:17" ht="19.5" customHeight="1"/>
  </sheetData>
  <mergeCells count="5">
    <mergeCell ref="A1:Q1"/>
    <mergeCell ref="A2:A4"/>
    <mergeCell ref="B2:B4"/>
    <mergeCell ref="C2:C4"/>
    <mergeCell ref="D2:D4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90" zoomScaleSheetLayoutView="90" workbookViewId="0">
      <pane ySplit="5" topLeftCell="A6" activePane="bottomLeft" state="frozen"/>
      <selection pane="bottomLeft" activeCell="M29" sqref="M29"/>
    </sheetView>
  </sheetViews>
  <sheetFormatPr defaultRowHeight="13.5"/>
  <cols>
    <col min="1" max="3" width="10.125" style="8" customWidth="1"/>
    <col min="4" max="4" width="10.125" style="23" customWidth="1"/>
    <col min="5" max="11" width="17.625" style="2" customWidth="1"/>
    <col min="12" max="16384" width="9" style="1"/>
  </cols>
  <sheetData>
    <row r="1" spans="1:11" ht="20.25">
      <c r="A1" s="121" t="s">
        <v>20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>
      <c r="A2" s="9"/>
      <c r="B2" s="9"/>
      <c r="C2" s="9"/>
      <c r="D2" s="19"/>
    </row>
    <row r="3" spans="1:11" ht="18.75" customHeight="1">
      <c r="A3" s="122" t="s">
        <v>0</v>
      </c>
      <c r="B3" s="17"/>
      <c r="C3" s="17"/>
      <c r="D3" s="20"/>
      <c r="E3" s="3" t="str">
        <f>'산출서(조적)'!E2</f>
        <v>시멘트벽돌</v>
      </c>
      <c r="F3" s="3" t="str">
        <f>'산출서(조적)'!F2</f>
        <v>시멘트벽돌</v>
      </c>
      <c r="G3" s="3" t="str">
        <f>'산출서(조적)'!G2</f>
        <v>인방</v>
      </c>
      <c r="H3" s="3" t="str">
        <f>'산출서(조적)'!H2</f>
        <v>치장벽돌</v>
      </c>
      <c r="I3" s="3" t="str">
        <f>'산출서(조적)'!I2</f>
        <v>단열재</v>
      </c>
      <c r="J3" s="3"/>
      <c r="K3" s="3"/>
    </row>
    <row r="4" spans="1:11" ht="18.75" customHeight="1">
      <c r="A4" s="122"/>
      <c r="B4" s="26"/>
      <c r="C4" s="26"/>
      <c r="D4" s="20"/>
      <c r="E4" s="3" t="str">
        <f>'산출서(조적)'!E3</f>
        <v>0.5B</v>
      </c>
      <c r="F4" s="3" t="str">
        <f>'산출서(조적)'!F3</f>
        <v>1.0B</v>
      </c>
      <c r="G4" s="3">
        <f>'산출서(조적)'!G3</f>
        <v>0</v>
      </c>
      <c r="H4" s="3" t="str">
        <f>'산출서(조적)'!H3</f>
        <v>0.5B</v>
      </c>
      <c r="I4" s="3" t="str">
        <f>'산출서(조적)'!I3</f>
        <v>50T*2겹</v>
      </c>
      <c r="J4" s="3"/>
      <c r="K4" s="3"/>
    </row>
    <row r="5" spans="1:11" ht="18.75" customHeight="1">
      <c r="A5" s="122"/>
      <c r="B5" s="17"/>
      <c r="C5" s="17"/>
      <c r="D5" s="20"/>
      <c r="E5" s="3" t="str">
        <f>'산출서(조적)'!E4</f>
        <v>M2</v>
      </c>
      <c r="F5" s="3" t="str">
        <f>'산출서(조적)'!F4</f>
        <v>M2</v>
      </c>
      <c r="G5" s="3" t="str">
        <f>'산출서(조적)'!G4</f>
        <v>M</v>
      </c>
      <c r="H5" s="3" t="str">
        <f>'산출서(조적)'!H4</f>
        <v>M2</v>
      </c>
      <c r="I5" s="3" t="str">
        <f>'산출서(조적)'!I4</f>
        <v>M2</v>
      </c>
      <c r="J5" s="3"/>
      <c r="K5" s="3"/>
    </row>
    <row r="6" spans="1:11" ht="18.75" customHeight="1">
      <c r="A6" s="6" t="str">
        <f>'산출서(조적)'!A5</f>
        <v>1층</v>
      </c>
      <c r="B6" s="6">
        <v>75</v>
      </c>
      <c r="C6" s="6">
        <v>149</v>
      </c>
      <c r="D6" s="21">
        <f>((E6*B6)+(F6*C6))*1.05</f>
        <v>0</v>
      </c>
      <c r="E6" s="5">
        <f>'산출서(조적)'!E24</f>
        <v>0</v>
      </c>
      <c r="F6" s="5">
        <f>'산출서(조적)'!F24</f>
        <v>0</v>
      </c>
      <c r="G6" s="5">
        <f>'산출서(조적)'!G24</f>
        <v>0</v>
      </c>
      <c r="H6" s="5">
        <f>'산출서(조적)'!H24</f>
        <v>106.22500000000001</v>
      </c>
      <c r="I6" s="5">
        <f>'산출서(조적)'!I24</f>
        <v>106.22500000000001</v>
      </c>
      <c r="J6" s="5"/>
      <c r="K6" s="5"/>
    </row>
    <row r="7" spans="1:11" ht="18.75" customHeight="1">
      <c r="A7" s="6" t="str">
        <f>'산출서(조적)'!A25</f>
        <v>2층</v>
      </c>
      <c r="B7" s="6">
        <v>75</v>
      </c>
      <c r="C7" s="6">
        <v>149</v>
      </c>
      <c r="D7" s="21">
        <f t="shared" ref="D7:D9" si="0">((E7*B7)+(F7*C7))*1.05</f>
        <v>732.18599999999992</v>
      </c>
      <c r="E7" s="5">
        <f>'산출서(조적)'!E44</f>
        <v>0</v>
      </c>
      <c r="F7" s="5">
        <f>'산출서(조적)'!F44</f>
        <v>4.68</v>
      </c>
      <c r="G7" s="5">
        <f>'산출서(조적)'!G44</f>
        <v>0</v>
      </c>
      <c r="H7" s="5">
        <f>'산출서(조적)'!H44</f>
        <v>0</v>
      </c>
      <c r="I7" s="5">
        <f>'산출서(조적)'!I44</f>
        <v>0</v>
      </c>
      <c r="J7" s="5"/>
      <c r="K7" s="5"/>
    </row>
    <row r="8" spans="1:11" ht="18.75" customHeight="1">
      <c r="A8" s="6" t="str">
        <f>'산출서(조적)'!A45</f>
        <v>3층</v>
      </c>
      <c r="B8" s="6">
        <v>75</v>
      </c>
      <c r="C8" s="6">
        <v>149</v>
      </c>
      <c r="D8" s="21">
        <f t="shared" si="0"/>
        <v>0</v>
      </c>
      <c r="E8" s="5">
        <f>'산출서(조적)'!E64</f>
        <v>0</v>
      </c>
      <c r="F8" s="5">
        <f>'산출서(조적)'!F64</f>
        <v>0</v>
      </c>
      <c r="G8" s="5">
        <f>'산출서(조적)'!G64</f>
        <v>0</v>
      </c>
      <c r="H8" s="5">
        <f>'산출서(조적)'!H64</f>
        <v>0</v>
      </c>
      <c r="I8" s="5">
        <f>'산출서(조적)'!I64</f>
        <v>0</v>
      </c>
      <c r="J8" s="5"/>
      <c r="K8" s="5"/>
    </row>
    <row r="9" spans="1:11" ht="18.75" customHeight="1">
      <c r="A9" s="6" t="str">
        <f>'산출서(조적)'!A65</f>
        <v>4층</v>
      </c>
      <c r="B9" s="6">
        <v>75</v>
      </c>
      <c r="C9" s="6">
        <v>149</v>
      </c>
      <c r="D9" s="21">
        <f t="shared" si="0"/>
        <v>0</v>
      </c>
      <c r="E9" s="5">
        <f>'산출서(조적)'!E84</f>
        <v>0</v>
      </c>
      <c r="F9" s="5">
        <f>'산출서(조적)'!F84</f>
        <v>0</v>
      </c>
      <c r="G9" s="5">
        <f>'산출서(조적)'!G84</f>
        <v>0</v>
      </c>
      <c r="H9" s="5">
        <f>'산출서(조적)'!H84</f>
        <v>0</v>
      </c>
      <c r="I9" s="5">
        <f>'산출서(조적)'!I84</f>
        <v>0</v>
      </c>
      <c r="J9" s="5"/>
      <c r="K9" s="5"/>
    </row>
    <row r="10" spans="1:11" ht="18.75" customHeight="1">
      <c r="A10" s="6"/>
      <c r="B10" s="6"/>
      <c r="C10" s="6"/>
      <c r="D10" s="21"/>
      <c r="E10" s="5"/>
      <c r="F10" s="5"/>
      <c r="G10" s="5"/>
      <c r="H10" s="5"/>
      <c r="I10" s="5"/>
      <c r="J10" s="5"/>
      <c r="K10" s="5"/>
    </row>
    <row r="11" spans="1:11" ht="18.75" customHeight="1">
      <c r="A11" s="6"/>
      <c r="B11" s="6"/>
      <c r="C11" s="6"/>
      <c r="D11" s="21"/>
      <c r="E11" s="5"/>
      <c r="F11" s="5"/>
      <c r="G11" s="5"/>
      <c r="H11" s="5"/>
      <c r="I11" s="5"/>
      <c r="J11" s="5"/>
      <c r="K11" s="5"/>
    </row>
    <row r="12" spans="1:11" ht="18.75" customHeight="1">
      <c r="A12" s="6"/>
      <c r="B12" s="6"/>
      <c r="C12" s="6"/>
      <c r="D12" s="21"/>
      <c r="E12" s="5"/>
      <c r="F12" s="5"/>
      <c r="G12" s="5"/>
      <c r="H12" s="5"/>
      <c r="I12" s="5"/>
      <c r="J12" s="5"/>
      <c r="K12" s="5"/>
    </row>
    <row r="13" spans="1:11" ht="18.75" customHeight="1">
      <c r="A13" s="6"/>
      <c r="B13" s="6"/>
      <c r="C13" s="6"/>
      <c r="D13" s="21"/>
      <c r="E13" s="5"/>
      <c r="F13" s="5"/>
      <c r="G13" s="5"/>
      <c r="H13" s="5"/>
      <c r="I13" s="5"/>
      <c r="J13" s="5"/>
      <c r="K13" s="5"/>
    </row>
    <row r="14" spans="1:11" ht="18.75" customHeight="1">
      <c r="A14" s="6"/>
      <c r="B14" s="6"/>
      <c r="C14" s="6"/>
      <c r="D14" s="21"/>
      <c r="E14" s="5"/>
      <c r="F14" s="5"/>
      <c r="G14" s="5"/>
      <c r="H14" s="5"/>
      <c r="I14" s="5"/>
      <c r="J14" s="5"/>
      <c r="K14" s="5"/>
    </row>
    <row r="15" spans="1:11" ht="18.75" customHeight="1">
      <c r="A15" s="6"/>
      <c r="B15" s="6"/>
      <c r="C15" s="6"/>
      <c r="D15" s="21"/>
      <c r="E15" s="5"/>
      <c r="F15" s="5"/>
      <c r="G15" s="5"/>
      <c r="H15" s="5"/>
      <c r="I15" s="5"/>
      <c r="J15" s="5"/>
      <c r="K15" s="5"/>
    </row>
    <row r="16" spans="1:11" ht="18.75" customHeight="1">
      <c r="A16" s="6"/>
      <c r="B16" s="6"/>
      <c r="C16" s="6"/>
      <c r="D16" s="22"/>
      <c r="E16" s="5"/>
      <c r="F16" s="5"/>
      <c r="G16" s="5"/>
      <c r="H16" s="5"/>
      <c r="I16" s="5"/>
      <c r="J16" s="5"/>
      <c r="K16" s="5"/>
    </row>
    <row r="17" spans="1:11" ht="18.75" customHeight="1">
      <c r="A17" s="6" t="s">
        <v>4</v>
      </c>
      <c r="B17" s="6"/>
      <c r="C17" s="6"/>
      <c r="D17" s="22"/>
      <c r="E17" s="5">
        <f>SUM(E6:E16)</f>
        <v>0</v>
      </c>
      <c r="F17" s="5">
        <f>SUM(F6:F16)</f>
        <v>4.68</v>
      </c>
      <c r="G17" s="5">
        <f>SUM(G6:G16)</f>
        <v>0</v>
      </c>
      <c r="H17" s="5">
        <f>SUM(H6:H16)</f>
        <v>106.22500000000001</v>
      </c>
      <c r="I17" s="5">
        <f>SUM(I6:I16)</f>
        <v>106.22500000000001</v>
      </c>
      <c r="J17" s="5"/>
      <c r="K17" s="5"/>
    </row>
    <row r="18" spans="1:11" ht="18.75" customHeight="1">
      <c r="A18" s="6" t="s">
        <v>7</v>
      </c>
      <c r="B18" s="6"/>
      <c r="C18" s="6"/>
      <c r="D18" s="22"/>
      <c r="E18" s="13">
        <f>E17*75</f>
        <v>0</v>
      </c>
      <c r="F18" s="13">
        <f>F17*149</f>
        <v>697.31999999999994</v>
      </c>
      <c r="G18" s="5"/>
      <c r="H18" s="13">
        <f>H17*75</f>
        <v>7966.8750000000009</v>
      </c>
      <c r="I18" s="13"/>
      <c r="J18" s="5"/>
      <c r="K18" s="5"/>
    </row>
    <row r="19" spans="1:11" ht="18.75" customHeight="1">
      <c r="A19" s="6"/>
      <c r="B19" s="6"/>
      <c r="C19" s="6"/>
      <c r="D19" s="22"/>
      <c r="E19" s="13"/>
      <c r="F19" s="13"/>
      <c r="G19" s="5"/>
      <c r="H19" s="5"/>
      <c r="I19" s="5"/>
      <c r="J19" s="5"/>
      <c r="K19" s="5"/>
    </row>
    <row r="20" spans="1:11" ht="18.75" customHeight="1">
      <c r="A20" s="6" t="s">
        <v>6</v>
      </c>
      <c r="B20" s="31">
        <v>0.03</v>
      </c>
      <c r="C20" s="31"/>
      <c r="D20" s="24">
        <v>0.05</v>
      </c>
      <c r="E20" s="25">
        <f>E18*D20</f>
        <v>0</v>
      </c>
      <c r="F20" s="25">
        <f>F18*D20</f>
        <v>34.866</v>
      </c>
      <c r="G20" s="14"/>
      <c r="H20" s="25">
        <f>H18*B20</f>
        <v>239.00625000000002</v>
      </c>
      <c r="I20" s="25">
        <f>I17*B20</f>
        <v>3.18675</v>
      </c>
      <c r="J20" s="14"/>
      <c r="K20" s="14"/>
    </row>
    <row r="21" spans="1:11" ht="18.75" customHeight="1">
      <c r="A21" s="6"/>
      <c r="B21" s="6"/>
      <c r="C21" s="6"/>
      <c r="D21" s="22"/>
      <c r="E21" s="5"/>
      <c r="F21" s="5"/>
      <c r="G21" s="5"/>
      <c r="H21" s="5"/>
      <c r="I21" s="5"/>
      <c r="J21" s="5"/>
      <c r="K21" s="5"/>
    </row>
    <row r="22" spans="1:11" ht="18.75" customHeight="1">
      <c r="A22" s="6" t="s">
        <v>4</v>
      </c>
      <c r="B22" s="6"/>
      <c r="C22" s="6"/>
      <c r="D22" s="22"/>
      <c r="E22" s="5">
        <f>E18+E20</f>
        <v>0</v>
      </c>
      <c r="F22" s="5">
        <f>F18+F20</f>
        <v>732.18599999999992</v>
      </c>
      <c r="G22" s="5"/>
      <c r="H22" s="5">
        <f>H18+H20</f>
        <v>8205.8812500000004</v>
      </c>
      <c r="I22" s="5">
        <f>I17+I20</f>
        <v>109.41175000000001</v>
      </c>
      <c r="J22" s="5"/>
      <c r="K22" s="5"/>
    </row>
    <row r="23" spans="1:11" ht="18.75" customHeight="1">
      <c r="A23" s="6"/>
      <c r="B23" s="6"/>
      <c r="C23" s="6"/>
      <c r="D23" s="22"/>
      <c r="E23" s="5"/>
      <c r="F23" s="5"/>
      <c r="G23" s="5"/>
      <c r="H23" s="5"/>
      <c r="I23" s="5"/>
      <c r="J23" s="5"/>
      <c r="K23" s="5"/>
    </row>
    <row r="24" spans="1:11" ht="18.75" customHeight="1">
      <c r="A24" s="6" t="s">
        <v>11</v>
      </c>
      <c r="B24" s="6"/>
      <c r="C24" s="6"/>
      <c r="D24" s="22"/>
      <c r="E24" s="5"/>
      <c r="F24" s="101">
        <f>E22+F22</f>
        <v>732.18599999999992</v>
      </c>
      <c r="G24" s="13"/>
      <c r="H24" s="13"/>
      <c r="I24" s="13"/>
      <c r="J24" s="13"/>
      <c r="K24" s="5"/>
    </row>
    <row r="25" spans="1:11" ht="18.75" customHeight="1">
      <c r="A25" s="6"/>
      <c r="B25" s="6"/>
      <c r="C25" s="6"/>
      <c r="D25" s="22"/>
      <c r="E25" s="5"/>
      <c r="F25" s="18"/>
      <c r="G25" s="13"/>
      <c r="H25" s="13"/>
      <c r="I25" s="13"/>
      <c r="J25" s="13"/>
      <c r="K25" s="5"/>
    </row>
    <row r="26" spans="1:11" ht="18.75" customHeight="1">
      <c r="A26" s="6" t="s">
        <v>17</v>
      </c>
      <c r="B26" s="6"/>
      <c r="C26" s="6"/>
      <c r="D26" s="22"/>
      <c r="E26" s="5">
        <v>127.5</v>
      </c>
      <c r="F26" s="5">
        <v>168.3</v>
      </c>
      <c r="G26" s="5"/>
      <c r="H26" s="5">
        <v>165.76</v>
      </c>
      <c r="I26" s="5"/>
      <c r="J26" s="5"/>
      <c r="K26" s="5"/>
    </row>
    <row r="27" spans="1:11" ht="18.75" customHeight="1">
      <c r="A27" s="6" t="s">
        <v>16</v>
      </c>
      <c r="B27" s="30">
        <f>SUM(E27:K27)</f>
        <v>34.236860857142865</v>
      </c>
      <c r="C27" s="6"/>
      <c r="D27" s="22"/>
      <c r="E27" s="5">
        <f>((E18/1050)*E26)/40</f>
        <v>0</v>
      </c>
      <c r="F27" s="5">
        <f>((F18/1050)*F26)/40</f>
        <v>2.7942608571428571</v>
      </c>
      <c r="G27" s="5"/>
      <c r="H27" s="5">
        <f>((H18/1050)*H26)/40</f>
        <v>31.442600000000006</v>
      </c>
      <c r="I27" s="5"/>
      <c r="J27" s="5"/>
      <c r="K27" s="5"/>
    </row>
    <row r="28" spans="1:11" ht="18.75" customHeight="1">
      <c r="A28" s="6"/>
      <c r="B28" s="30"/>
      <c r="C28" s="6"/>
      <c r="D28" s="22"/>
      <c r="E28" s="5"/>
      <c r="F28" s="5"/>
      <c r="G28" s="5"/>
      <c r="H28" s="5"/>
      <c r="I28" s="5"/>
      <c r="J28" s="5"/>
      <c r="K28" s="5"/>
    </row>
    <row r="29" spans="1:11" ht="18.75" customHeight="1">
      <c r="A29" s="6" t="s">
        <v>138</v>
      </c>
      <c r="B29" s="30"/>
      <c r="C29" s="6"/>
      <c r="D29" s="22"/>
      <c r="E29" s="5"/>
      <c r="F29" s="5"/>
      <c r="G29" s="5"/>
      <c r="H29" s="5">
        <f>H18/180</f>
        <v>44.260416666666671</v>
      </c>
      <c r="I29" s="5"/>
      <c r="J29" s="5"/>
      <c r="K29" s="5"/>
    </row>
    <row r="30" spans="1:11" ht="18.75" customHeight="1">
      <c r="A30" s="6"/>
      <c r="B30" s="6"/>
      <c r="C30" s="6"/>
      <c r="D30" s="22"/>
      <c r="E30" s="5"/>
      <c r="F30" s="16"/>
      <c r="G30" s="5"/>
      <c r="H30" s="5"/>
      <c r="I30" s="5"/>
      <c r="J30" s="5"/>
      <c r="K30" s="5"/>
    </row>
    <row r="31" spans="1:11" ht="18.75" customHeight="1">
      <c r="A31" s="6" t="s">
        <v>18</v>
      </c>
      <c r="B31" s="6"/>
      <c r="C31" s="6"/>
      <c r="D31" s="22"/>
      <c r="E31" s="15">
        <v>0.27500000000000002</v>
      </c>
      <c r="F31" s="15">
        <v>0.36299999999999999</v>
      </c>
      <c r="G31" s="4"/>
      <c r="H31" s="43">
        <v>0.30230000000000001</v>
      </c>
      <c r="I31" s="4"/>
      <c r="J31" s="4"/>
      <c r="K31" s="4"/>
    </row>
    <row r="32" spans="1:11" ht="18.75" customHeight="1">
      <c r="A32" s="6" t="s">
        <v>15</v>
      </c>
      <c r="B32" s="30">
        <f>SUM(E32:K32)</f>
        <v>2.5347747357142865</v>
      </c>
      <c r="C32" s="6"/>
      <c r="D32" s="22"/>
      <c r="E32" s="15">
        <f>(E18/1050)*E31</f>
        <v>0</v>
      </c>
      <c r="F32" s="15">
        <f>(F18/1050)*F31</f>
        <v>0.24107348571428569</v>
      </c>
      <c r="G32" s="4"/>
      <c r="H32" s="15">
        <f>(H18/1050)*H31</f>
        <v>2.2937012500000007</v>
      </c>
      <c r="I32" s="4"/>
      <c r="J32" s="4"/>
      <c r="K32" s="4"/>
    </row>
    <row r="33" spans="1:11" ht="18.75" customHeight="1">
      <c r="A33" s="6"/>
      <c r="B33" s="30"/>
      <c r="C33" s="6"/>
      <c r="D33" s="22"/>
      <c r="E33" s="15"/>
      <c r="F33" s="15"/>
      <c r="G33" s="4"/>
      <c r="H33" s="4"/>
      <c r="I33" s="4"/>
      <c r="J33" s="4"/>
      <c r="K33" s="4"/>
    </row>
    <row r="34" spans="1:11" ht="18.75" customHeight="1">
      <c r="A34" s="6"/>
      <c r="B34" s="30"/>
      <c r="C34" s="6"/>
      <c r="D34" s="22"/>
      <c r="E34" s="15"/>
      <c r="F34" s="15"/>
      <c r="G34" s="4"/>
      <c r="H34" s="4"/>
      <c r="I34" s="4"/>
      <c r="J34" s="4"/>
      <c r="K34" s="4"/>
    </row>
    <row r="35" spans="1:11" ht="18.75" customHeight="1">
      <c r="A35" s="6"/>
      <c r="B35" s="30"/>
      <c r="C35" s="6"/>
      <c r="D35" s="22"/>
      <c r="E35" s="15"/>
      <c r="F35" s="15"/>
      <c r="G35" s="4"/>
      <c r="H35" s="4"/>
      <c r="I35" s="4"/>
      <c r="J35" s="4"/>
      <c r="K35" s="4"/>
    </row>
    <row r="36" spans="1:11" ht="18.75" customHeight="1">
      <c r="A36" s="6"/>
      <c r="B36" s="6"/>
      <c r="C36" s="6"/>
      <c r="D36" s="22"/>
      <c r="E36" s="4"/>
      <c r="F36" s="4"/>
      <c r="G36" s="4"/>
      <c r="H36" s="4"/>
      <c r="I36" s="4"/>
      <c r="J36" s="4"/>
      <c r="K36" s="4"/>
    </row>
    <row r="37" spans="1:11" ht="18.75" customHeight="1">
      <c r="A37" s="6"/>
      <c r="B37" s="6"/>
      <c r="C37" s="6"/>
      <c r="D37" s="22"/>
      <c r="E37" s="7"/>
      <c r="F37" s="7"/>
      <c r="G37" s="7"/>
      <c r="H37" s="7"/>
      <c r="I37" s="7"/>
      <c r="J37" s="7"/>
      <c r="K37" s="7"/>
    </row>
  </sheetData>
  <mergeCells count="2">
    <mergeCell ref="A1:K1"/>
    <mergeCell ref="A3:A5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="75" zoomScaleSheetLayoutView="75" workbookViewId="0">
      <pane ySplit="4" topLeftCell="A5" activePane="bottomLeft" state="frozen"/>
      <selection pane="bottomLeft" activeCell="D8" sqref="D8"/>
    </sheetView>
  </sheetViews>
  <sheetFormatPr defaultRowHeight="13.5"/>
  <cols>
    <col min="1" max="1" width="21.625" style="8" customWidth="1"/>
    <col min="2" max="3" width="11.875" style="8" customWidth="1"/>
    <col min="4" max="4" width="61.75" style="2" customWidth="1"/>
    <col min="5" max="9" width="11.5" style="2" customWidth="1"/>
    <col min="10" max="10" width="11.5" style="1" customWidth="1"/>
    <col min="11" max="16384" width="9" style="1"/>
  </cols>
  <sheetData>
    <row r="1" spans="1:10" ht="33.75" customHeight="1">
      <c r="A1" s="121" t="s">
        <v>120</v>
      </c>
      <c r="B1" s="121"/>
      <c r="C1" s="121"/>
      <c r="D1" s="121"/>
      <c r="E1" s="121"/>
      <c r="F1" s="121"/>
      <c r="G1" s="121"/>
      <c r="H1" s="121"/>
      <c r="I1" s="74"/>
    </row>
    <row r="2" spans="1:10" ht="18.75" customHeight="1">
      <c r="A2" s="123" t="s">
        <v>88</v>
      </c>
      <c r="B2" s="133" t="s">
        <v>9</v>
      </c>
      <c r="C2" s="123" t="s">
        <v>0</v>
      </c>
      <c r="D2" s="158" t="s">
        <v>1</v>
      </c>
      <c r="E2" s="3" t="s">
        <v>121</v>
      </c>
      <c r="F2" s="3" t="s">
        <v>122</v>
      </c>
      <c r="G2" s="3" t="s">
        <v>123</v>
      </c>
      <c r="H2" s="3" t="s">
        <v>124</v>
      </c>
      <c r="I2" s="3"/>
      <c r="J2" s="75"/>
    </row>
    <row r="3" spans="1:10" ht="18.75" customHeight="1">
      <c r="A3" s="124"/>
      <c r="B3" s="157"/>
      <c r="C3" s="124"/>
      <c r="D3" s="159"/>
      <c r="E3" s="3" t="s">
        <v>2</v>
      </c>
      <c r="F3" s="3" t="s">
        <v>2</v>
      </c>
      <c r="G3" s="3" t="s">
        <v>2</v>
      </c>
      <c r="H3" s="3" t="s">
        <v>2</v>
      </c>
      <c r="I3" s="3"/>
      <c r="J3" s="3"/>
    </row>
    <row r="4" spans="1:10" ht="18.75" customHeight="1">
      <c r="A4" s="125"/>
      <c r="B4" s="135"/>
      <c r="C4" s="125"/>
      <c r="D4" s="160"/>
      <c r="E4" s="3"/>
      <c r="F4" s="3"/>
      <c r="G4" s="3"/>
      <c r="H4" s="3"/>
      <c r="I4" s="3"/>
      <c r="J4" s="75"/>
    </row>
    <row r="5" spans="1:10" ht="30" customHeight="1">
      <c r="A5" s="10"/>
      <c r="B5" s="10"/>
      <c r="C5" s="10"/>
      <c r="D5" s="32"/>
      <c r="E5" s="11"/>
      <c r="F5" s="11"/>
      <c r="G5" s="11"/>
      <c r="H5" s="11"/>
      <c r="I5" s="11"/>
      <c r="J5" s="40"/>
    </row>
    <row r="6" spans="1:10" ht="30" customHeight="1">
      <c r="A6" s="10"/>
      <c r="B6" s="10"/>
      <c r="C6" s="10"/>
      <c r="D6" s="32"/>
      <c r="E6" s="11"/>
      <c r="F6" s="11"/>
      <c r="G6" s="11"/>
      <c r="H6" s="11"/>
      <c r="I6" s="11"/>
      <c r="J6" s="40"/>
    </row>
    <row r="7" spans="1:10" ht="30" customHeight="1">
      <c r="A7" s="10"/>
      <c r="B7" s="10"/>
      <c r="C7" s="10"/>
      <c r="D7" s="32"/>
      <c r="E7" s="11"/>
      <c r="F7" s="11"/>
      <c r="G7" s="11"/>
      <c r="H7" s="11"/>
      <c r="I7" s="11"/>
      <c r="J7" s="40"/>
    </row>
    <row r="8" spans="1:10" ht="30" customHeight="1">
      <c r="A8" s="10"/>
      <c r="B8" s="10"/>
      <c r="C8" s="10"/>
      <c r="D8" s="32"/>
      <c r="E8" s="11"/>
      <c r="F8" s="11"/>
      <c r="G8" s="11"/>
      <c r="H8" s="11"/>
      <c r="I8" s="11"/>
      <c r="J8" s="40"/>
    </row>
    <row r="9" spans="1:10" ht="30" customHeight="1">
      <c r="A9" s="10"/>
      <c r="B9" s="10"/>
      <c r="C9" s="10"/>
      <c r="D9" s="32"/>
      <c r="E9" s="11"/>
      <c r="F9" s="11"/>
      <c r="G9" s="11"/>
      <c r="H9" s="11"/>
      <c r="I9" s="11"/>
      <c r="J9" s="40"/>
    </row>
    <row r="10" spans="1:10" ht="30" customHeight="1">
      <c r="A10" s="10"/>
      <c r="B10" s="10"/>
      <c r="C10" s="10"/>
      <c r="D10" s="32"/>
      <c r="E10" s="11"/>
      <c r="F10" s="11"/>
      <c r="G10" s="11"/>
      <c r="H10" s="11"/>
      <c r="I10" s="11"/>
      <c r="J10" s="40"/>
    </row>
    <row r="11" spans="1:10" ht="30" customHeight="1">
      <c r="A11" s="10"/>
      <c r="B11" s="10"/>
      <c r="C11" s="10"/>
      <c r="D11" s="32"/>
      <c r="E11" s="11"/>
      <c r="F11" s="11"/>
      <c r="G11" s="11"/>
      <c r="H11" s="11"/>
      <c r="I11" s="11"/>
      <c r="J11" s="40"/>
    </row>
    <row r="12" spans="1:10" ht="30" customHeight="1">
      <c r="A12" s="10"/>
      <c r="B12" s="10"/>
      <c r="C12" s="10"/>
      <c r="D12" s="32"/>
      <c r="E12" s="11"/>
      <c r="F12" s="11"/>
      <c r="G12" s="11"/>
      <c r="H12" s="11"/>
      <c r="I12" s="11"/>
      <c r="J12" s="40"/>
    </row>
    <row r="13" spans="1:10" ht="30" customHeight="1">
      <c r="A13" s="10"/>
      <c r="B13" s="10"/>
      <c r="C13" s="10"/>
      <c r="D13" s="32"/>
      <c r="E13" s="11"/>
      <c r="F13" s="11"/>
      <c r="G13" s="11"/>
      <c r="H13" s="11"/>
      <c r="I13" s="11"/>
      <c r="J13" s="40"/>
    </row>
    <row r="14" spans="1:10" ht="30" customHeight="1">
      <c r="A14" s="10"/>
      <c r="B14" s="10"/>
      <c r="C14" s="10"/>
      <c r="D14" s="32"/>
      <c r="E14" s="11"/>
      <c r="F14" s="11"/>
      <c r="G14" s="11"/>
      <c r="H14" s="11"/>
      <c r="I14" s="11"/>
      <c r="J14" s="40"/>
    </row>
    <row r="15" spans="1:10" ht="30" customHeight="1">
      <c r="A15" s="10"/>
      <c r="B15" s="10"/>
      <c r="C15" s="10"/>
      <c r="D15" s="32"/>
      <c r="E15" s="11"/>
      <c r="F15" s="11"/>
      <c r="G15" s="11"/>
      <c r="H15" s="11"/>
      <c r="I15" s="11"/>
      <c r="J15" s="40"/>
    </row>
    <row r="16" spans="1:10" ht="30" customHeight="1">
      <c r="A16" s="10"/>
      <c r="B16" s="10"/>
      <c r="C16" s="10"/>
      <c r="D16" s="32"/>
      <c r="E16" s="11"/>
      <c r="F16" s="11"/>
      <c r="G16" s="11"/>
      <c r="H16" s="11"/>
      <c r="I16" s="11"/>
      <c r="J16" s="40"/>
    </row>
    <row r="17" spans="1:10" ht="30" customHeight="1">
      <c r="A17" s="10"/>
      <c r="B17" s="10"/>
      <c r="C17" s="10"/>
      <c r="D17" s="32"/>
      <c r="E17" s="11"/>
      <c r="F17" s="11"/>
      <c r="G17" s="11"/>
      <c r="H17" s="11"/>
      <c r="I17" s="11"/>
      <c r="J17" s="40"/>
    </row>
    <row r="18" spans="1:10" ht="30" customHeight="1">
      <c r="A18" s="10"/>
      <c r="B18" s="10"/>
      <c r="C18" s="10"/>
      <c r="D18" s="32"/>
      <c r="E18" s="11"/>
      <c r="F18" s="11"/>
      <c r="G18" s="11"/>
      <c r="H18" s="11"/>
      <c r="I18" s="11"/>
      <c r="J18" s="40"/>
    </row>
    <row r="19" spans="1:10" ht="30" customHeight="1">
      <c r="A19" s="10"/>
      <c r="B19" s="10"/>
      <c r="C19" s="10"/>
      <c r="D19" s="32"/>
      <c r="E19" s="11"/>
      <c r="F19" s="11"/>
      <c r="G19" s="11"/>
      <c r="H19" s="11"/>
      <c r="I19" s="11"/>
      <c r="J19" s="40"/>
    </row>
    <row r="20" spans="1:10" ht="30" customHeight="1">
      <c r="A20" s="10"/>
      <c r="B20" s="10"/>
      <c r="C20" s="10"/>
      <c r="D20" s="32"/>
      <c r="E20" s="11"/>
      <c r="F20" s="11"/>
      <c r="G20" s="11"/>
      <c r="H20" s="11"/>
      <c r="I20" s="11"/>
      <c r="J20" s="40"/>
    </row>
    <row r="21" spans="1:10" ht="30" customHeight="1">
      <c r="A21" s="10"/>
      <c r="B21" s="10"/>
      <c r="C21" s="10"/>
      <c r="D21" s="32"/>
      <c r="E21" s="11"/>
      <c r="F21" s="11"/>
      <c r="G21" s="11"/>
      <c r="H21" s="11"/>
      <c r="I21" s="11"/>
      <c r="J21" s="40"/>
    </row>
    <row r="22" spans="1:10" ht="30" customHeight="1">
      <c r="A22" s="10" t="s">
        <v>89</v>
      </c>
      <c r="B22" s="10"/>
      <c r="C22" s="10"/>
      <c r="D22" s="32"/>
      <c r="E22" s="11">
        <f t="shared" ref="E22:J22" si="0">SUM(E5:E20)</f>
        <v>0</v>
      </c>
      <c r="F22" s="11">
        <f t="shared" si="0"/>
        <v>0</v>
      </c>
      <c r="G22" s="11">
        <f t="shared" si="0"/>
        <v>0</v>
      </c>
      <c r="H22" s="11">
        <f t="shared" si="0"/>
        <v>0</v>
      </c>
      <c r="I22" s="11">
        <f t="shared" si="0"/>
        <v>0</v>
      </c>
      <c r="J22" s="11">
        <f t="shared" si="0"/>
        <v>0</v>
      </c>
    </row>
    <row r="23" spans="1:10" ht="30" customHeight="1">
      <c r="A23" s="71" t="s">
        <v>23</v>
      </c>
      <c r="B23" s="71"/>
      <c r="C23" s="71"/>
      <c r="D23" s="72"/>
      <c r="E23" s="27">
        <f>E22*3%</f>
        <v>0</v>
      </c>
      <c r="F23" s="27">
        <f>F22*3%</f>
        <v>0</v>
      </c>
      <c r="G23" s="27">
        <f>G22*3%</f>
        <v>0</v>
      </c>
      <c r="H23" s="27">
        <f>H22*3%</f>
        <v>0</v>
      </c>
      <c r="I23" s="27"/>
      <c r="J23" s="73"/>
    </row>
    <row r="24" spans="1:10" ht="30" customHeight="1">
      <c r="A24" s="65" t="s">
        <v>4</v>
      </c>
      <c r="B24" s="10"/>
      <c r="C24" s="10"/>
      <c r="D24" s="11"/>
      <c r="E24" s="38">
        <f>E22+E23</f>
        <v>0</v>
      </c>
      <c r="F24" s="38">
        <f t="shared" ref="F24:J24" si="1">F22+F23</f>
        <v>0</v>
      </c>
      <c r="G24" s="38">
        <f t="shared" si="1"/>
        <v>0</v>
      </c>
      <c r="H24" s="38">
        <f t="shared" si="1"/>
        <v>0</v>
      </c>
      <c r="I24" s="38">
        <f t="shared" si="1"/>
        <v>0</v>
      </c>
      <c r="J24" s="38">
        <f t="shared" si="1"/>
        <v>0</v>
      </c>
    </row>
    <row r="25" spans="1:10" ht="19.5" customHeight="1"/>
  </sheetData>
  <mergeCells count="5">
    <mergeCell ref="A1:H1"/>
    <mergeCell ref="A2:A4"/>
    <mergeCell ref="B2:B4"/>
    <mergeCell ref="C2:C4"/>
    <mergeCell ref="D2:D4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view="pageBreakPreview" zoomScale="90" zoomScaleSheetLayoutView="90" workbookViewId="0">
      <pane ySplit="4" topLeftCell="A29" activePane="bottomLeft" state="frozen"/>
      <selection pane="bottomLeft" activeCell="J18" sqref="J18"/>
    </sheetView>
  </sheetViews>
  <sheetFormatPr defaultRowHeight="13.5"/>
  <cols>
    <col min="1" max="1" width="9.75" style="8" customWidth="1"/>
    <col min="2" max="2" width="11.875" style="8" customWidth="1"/>
    <col min="3" max="3" width="9.875" style="29" customWidth="1"/>
    <col min="4" max="4" width="40.75" style="34" customWidth="1"/>
    <col min="5" max="11" width="13" style="2" customWidth="1"/>
    <col min="12" max="16384" width="9" style="1"/>
  </cols>
  <sheetData>
    <row r="1" spans="1:11" ht="33.75" customHeight="1">
      <c r="A1" s="132" t="s">
        <v>21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.75" customHeight="1">
      <c r="A2" s="123" t="s">
        <v>8</v>
      </c>
      <c r="B2" s="123" t="s">
        <v>9</v>
      </c>
      <c r="C2" s="126" t="s">
        <v>10</v>
      </c>
      <c r="D2" s="129" t="s">
        <v>1</v>
      </c>
      <c r="E2" s="3" t="s">
        <v>13</v>
      </c>
      <c r="F2" s="3" t="s">
        <v>13</v>
      </c>
      <c r="G2" s="3" t="s">
        <v>5</v>
      </c>
      <c r="H2" s="3" t="s">
        <v>134</v>
      </c>
      <c r="I2" s="3" t="s">
        <v>137</v>
      </c>
      <c r="J2" s="3"/>
      <c r="K2" s="3"/>
    </row>
    <row r="3" spans="1:11" ht="18.75" customHeight="1">
      <c r="A3" s="124"/>
      <c r="B3" s="124"/>
      <c r="C3" s="127"/>
      <c r="D3" s="130"/>
      <c r="E3" s="3" t="s">
        <v>12</v>
      </c>
      <c r="F3" s="3" t="s">
        <v>14</v>
      </c>
      <c r="G3" s="3"/>
      <c r="H3" s="3" t="s">
        <v>133</v>
      </c>
      <c r="I3" s="3" t="s">
        <v>139</v>
      </c>
      <c r="J3" s="3"/>
      <c r="K3" s="3"/>
    </row>
    <row r="4" spans="1:11" ht="18.75" customHeight="1">
      <c r="A4" s="125"/>
      <c r="B4" s="125"/>
      <c r="C4" s="128"/>
      <c r="D4" s="131"/>
      <c r="E4" s="3" t="s">
        <v>2</v>
      </c>
      <c r="F4" s="3" t="s">
        <v>2</v>
      </c>
      <c r="G4" s="3" t="s">
        <v>3</v>
      </c>
      <c r="H4" s="3" t="s">
        <v>135</v>
      </c>
      <c r="I4" s="3" t="s">
        <v>135</v>
      </c>
      <c r="J4" s="3"/>
      <c r="K4" s="3"/>
    </row>
    <row r="5" spans="1:11" ht="30" customHeight="1">
      <c r="A5" s="10" t="s">
        <v>90</v>
      </c>
      <c r="B5" s="10" t="s">
        <v>132</v>
      </c>
      <c r="C5" s="27" t="s">
        <v>133</v>
      </c>
      <c r="D5" s="32" t="s">
        <v>136</v>
      </c>
      <c r="E5" s="11"/>
      <c r="F5" s="11"/>
      <c r="G5" s="35"/>
      <c r="H5" s="35">
        <f>(47*2.45)-((1.8*0.35*2)+(0.9*1.45*3)+(3*1.25))</f>
        <v>106.22500000000001</v>
      </c>
      <c r="I5" s="35">
        <f>H5</f>
        <v>106.22500000000001</v>
      </c>
      <c r="J5" s="35"/>
      <c r="K5" s="12"/>
    </row>
    <row r="6" spans="1:11" ht="30" customHeight="1">
      <c r="A6" s="6"/>
      <c r="B6" s="6"/>
      <c r="C6" s="28"/>
      <c r="D6" s="33"/>
      <c r="E6" s="5"/>
      <c r="F6" s="5"/>
      <c r="G6" s="5"/>
      <c r="H6" s="5"/>
      <c r="I6" s="5"/>
      <c r="J6" s="5"/>
      <c r="K6" s="5"/>
    </row>
    <row r="7" spans="1:11" ht="30" customHeight="1">
      <c r="A7" s="6"/>
      <c r="B7" s="6"/>
      <c r="C7" s="28"/>
      <c r="D7" s="33"/>
      <c r="E7" s="5"/>
      <c r="F7" s="5"/>
      <c r="G7" s="5"/>
      <c r="H7" s="5"/>
      <c r="I7" s="5"/>
      <c r="J7" s="5"/>
      <c r="K7" s="5"/>
    </row>
    <row r="8" spans="1:11" ht="30" customHeight="1">
      <c r="A8" s="6"/>
      <c r="B8" s="6"/>
      <c r="C8" s="28"/>
      <c r="D8" s="33"/>
      <c r="E8" s="5"/>
      <c r="F8" s="5"/>
      <c r="G8" s="5"/>
      <c r="H8" s="5"/>
      <c r="I8" s="5"/>
      <c r="J8" s="5"/>
      <c r="K8" s="5"/>
    </row>
    <row r="9" spans="1:11" ht="30" customHeight="1">
      <c r="A9" s="6"/>
      <c r="B9" s="6"/>
      <c r="C9" s="28"/>
      <c r="D9" s="33"/>
      <c r="E9" s="5"/>
      <c r="F9" s="5"/>
      <c r="G9" s="5"/>
      <c r="H9" s="5"/>
      <c r="I9" s="5"/>
      <c r="J9" s="5"/>
      <c r="K9" s="5"/>
    </row>
    <row r="10" spans="1:11" ht="30" customHeight="1">
      <c r="A10" s="6"/>
      <c r="B10" s="6"/>
      <c r="C10" s="28"/>
      <c r="D10" s="33"/>
      <c r="E10" s="5"/>
      <c r="F10" s="5"/>
      <c r="G10" s="5"/>
      <c r="H10" s="5"/>
      <c r="I10" s="5"/>
      <c r="J10" s="5"/>
      <c r="K10" s="5"/>
    </row>
    <row r="11" spans="1:11" ht="30" customHeight="1">
      <c r="A11" s="6"/>
      <c r="B11" s="6"/>
      <c r="C11" s="28"/>
      <c r="D11" s="33"/>
      <c r="E11" s="5"/>
      <c r="F11" s="5"/>
      <c r="G11" s="5"/>
      <c r="H11" s="5"/>
      <c r="I11" s="5"/>
      <c r="J11" s="5"/>
      <c r="K11" s="5"/>
    </row>
    <row r="12" spans="1:11" ht="30" customHeight="1">
      <c r="A12" s="6"/>
      <c r="B12" s="6"/>
      <c r="C12" s="28"/>
      <c r="D12" s="33"/>
      <c r="E12" s="5"/>
      <c r="F12" s="5"/>
      <c r="G12" s="5"/>
      <c r="H12" s="5"/>
      <c r="I12" s="5"/>
      <c r="J12" s="5"/>
      <c r="K12" s="5"/>
    </row>
    <row r="13" spans="1:11" ht="30" customHeight="1">
      <c r="A13" s="6"/>
      <c r="B13" s="6"/>
      <c r="C13" s="28"/>
      <c r="D13" s="33"/>
      <c r="E13" s="5"/>
      <c r="F13" s="5"/>
      <c r="G13" s="5"/>
      <c r="H13" s="5"/>
      <c r="I13" s="5"/>
      <c r="J13" s="5"/>
      <c r="K13" s="5"/>
    </row>
    <row r="14" spans="1:11" ht="30" customHeight="1">
      <c r="A14" s="6"/>
      <c r="B14" s="6"/>
      <c r="C14" s="28"/>
      <c r="D14" s="33"/>
      <c r="E14" s="5"/>
      <c r="F14" s="5"/>
      <c r="G14" s="5"/>
      <c r="H14" s="5"/>
      <c r="I14" s="5"/>
      <c r="J14" s="5"/>
      <c r="K14" s="5"/>
    </row>
    <row r="15" spans="1:11" ht="30" customHeight="1">
      <c r="A15" s="6"/>
      <c r="B15" s="6"/>
      <c r="C15" s="28"/>
      <c r="D15" s="33"/>
      <c r="E15" s="5"/>
      <c r="F15" s="5"/>
      <c r="G15" s="5"/>
      <c r="H15" s="5"/>
      <c r="I15" s="5"/>
      <c r="J15" s="5"/>
      <c r="K15" s="5"/>
    </row>
    <row r="16" spans="1:11" ht="30" customHeight="1">
      <c r="A16" s="6"/>
      <c r="B16" s="6"/>
      <c r="C16" s="28"/>
      <c r="D16" s="33"/>
      <c r="E16" s="5"/>
      <c r="F16" s="5"/>
      <c r="G16" s="5"/>
      <c r="H16" s="5"/>
      <c r="I16" s="5"/>
      <c r="J16" s="5"/>
      <c r="K16" s="5"/>
    </row>
    <row r="17" spans="1:11" ht="30" customHeight="1">
      <c r="A17" s="6"/>
      <c r="B17" s="6"/>
      <c r="C17" s="28"/>
      <c r="D17" s="33"/>
      <c r="E17" s="5"/>
      <c r="F17" s="5"/>
      <c r="G17" s="5"/>
      <c r="H17" s="5"/>
      <c r="I17" s="5"/>
      <c r="J17" s="5"/>
      <c r="K17" s="5"/>
    </row>
    <row r="18" spans="1:11" ht="30" customHeight="1">
      <c r="A18" s="6"/>
      <c r="B18" s="6"/>
      <c r="C18" s="28"/>
      <c r="D18" s="33"/>
      <c r="E18" s="5"/>
      <c r="F18" s="5"/>
      <c r="G18" s="5"/>
      <c r="H18" s="5"/>
      <c r="I18" s="5"/>
      <c r="J18" s="5"/>
      <c r="K18" s="5"/>
    </row>
    <row r="19" spans="1:11" ht="30" customHeight="1">
      <c r="A19" s="6"/>
      <c r="B19" s="6"/>
      <c r="C19" s="28"/>
      <c r="D19" s="33"/>
      <c r="E19" s="5"/>
      <c r="F19" s="5"/>
      <c r="G19" s="5"/>
      <c r="H19" s="5"/>
      <c r="I19" s="5"/>
      <c r="J19" s="5"/>
      <c r="K19" s="5"/>
    </row>
    <row r="20" spans="1:11" ht="30" customHeight="1">
      <c r="A20" s="6"/>
      <c r="B20" s="6"/>
      <c r="C20" s="28"/>
      <c r="D20" s="33"/>
      <c r="E20" s="5"/>
      <c r="F20" s="5"/>
      <c r="G20" s="5"/>
      <c r="H20" s="5"/>
      <c r="I20" s="5"/>
      <c r="J20" s="5"/>
      <c r="K20" s="5"/>
    </row>
    <row r="21" spans="1:11" ht="30" customHeight="1">
      <c r="A21" s="6"/>
      <c r="B21" s="6"/>
      <c r="C21" s="28"/>
      <c r="D21" s="33"/>
      <c r="E21" s="5"/>
      <c r="F21" s="5"/>
      <c r="G21" s="5"/>
      <c r="H21" s="5"/>
      <c r="I21" s="5"/>
      <c r="J21" s="5"/>
      <c r="K21" s="5"/>
    </row>
    <row r="22" spans="1:11" ht="30" customHeight="1">
      <c r="A22" s="6"/>
      <c r="B22" s="6"/>
      <c r="C22" s="28"/>
      <c r="D22" s="33"/>
      <c r="E22" s="5"/>
      <c r="F22" s="5"/>
      <c r="G22" s="5"/>
      <c r="H22" s="5"/>
      <c r="I22" s="5"/>
      <c r="J22" s="5"/>
      <c r="K22" s="5"/>
    </row>
    <row r="23" spans="1:11" ht="30" customHeight="1">
      <c r="A23" s="6"/>
      <c r="B23" s="6"/>
      <c r="C23" s="28"/>
      <c r="D23" s="33"/>
      <c r="E23" s="5"/>
      <c r="F23" s="5"/>
      <c r="G23" s="5"/>
      <c r="H23" s="5"/>
      <c r="I23" s="5"/>
      <c r="J23" s="5"/>
      <c r="K23" s="5"/>
    </row>
    <row r="24" spans="1:11" ht="30" customHeight="1">
      <c r="A24" s="6" t="s">
        <v>19</v>
      </c>
      <c r="B24" s="6"/>
      <c r="C24" s="28"/>
      <c r="D24" s="33"/>
      <c r="E24" s="5">
        <f>SUM(E5:E23)</f>
        <v>0</v>
      </c>
      <c r="F24" s="5">
        <f>SUM(F5:F23)</f>
        <v>0</v>
      </c>
      <c r="G24" s="5">
        <f>SUM(G5:G23)</f>
        <v>0</v>
      </c>
      <c r="H24" s="5">
        <f>SUM(H5:H23)</f>
        <v>106.22500000000001</v>
      </c>
      <c r="I24" s="5">
        <f>SUM(I5:I23)</f>
        <v>106.22500000000001</v>
      </c>
      <c r="J24" s="5"/>
      <c r="K24" s="5">
        <f>SUM(K5:K23)</f>
        <v>0</v>
      </c>
    </row>
    <row r="25" spans="1:11" ht="30" customHeight="1">
      <c r="A25" s="6" t="s">
        <v>91</v>
      </c>
      <c r="B25" s="6" t="s">
        <v>129</v>
      </c>
      <c r="C25" s="28" t="s">
        <v>130</v>
      </c>
      <c r="D25" s="33" t="s">
        <v>131</v>
      </c>
      <c r="E25" s="5"/>
      <c r="F25" s="5">
        <f>((3.6*2.4)-(3*2.1))*2</f>
        <v>4.68</v>
      </c>
      <c r="G25" s="5"/>
      <c r="H25" s="5"/>
      <c r="I25" s="5"/>
      <c r="J25" s="5"/>
      <c r="K25" s="5"/>
    </row>
    <row r="26" spans="1:11" ht="30" customHeight="1">
      <c r="A26" s="6"/>
      <c r="B26" s="6"/>
      <c r="C26" s="28"/>
      <c r="D26" s="33"/>
      <c r="E26" s="5"/>
      <c r="F26" s="5"/>
      <c r="G26" s="5"/>
      <c r="H26" s="5"/>
      <c r="I26" s="5"/>
      <c r="J26" s="5"/>
      <c r="K26" s="5"/>
    </row>
    <row r="27" spans="1:11" ht="30" customHeight="1">
      <c r="A27" s="6"/>
      <c r="B27" s="6"/>
      <c r="C27" s="28"/>
      <c r="D27" s="33"/>
      <c r="E27" s="5"/>
      <c r="F27" s="5"/>
      <c r="G27" s="5"/>
      <c r="H27" s="5"/>
      <c r="I27" s="5"/>
      <c r="J27" s="5"/>
      <c r="K27" s="5"/>
    </row>
    <row r="28" spans="1:11" ht="30" customHeight="1">
      <c r="A28" s="6"/>
      <c r="B28" s="6"/>
      <c r="C28" s="28"/>
      <c r="D28" s="33"/>
      <c r="E28" s="5"/>
      <c r="F28" s="5"/>
      <c r="G28" s="5"/>
      <c r="H28" s="5"/>
      <c r="I28" s="5"/>
      <c r="J28" s="5"/>
      <c r="K28" s="5"/>
    </row>
    <row r="29" spans="1:11" ht="30" customHeight="1">
      <c r="A29" s="6"/>
      <c r="B29" s="6"/>
      <c r="C29" s="28"/>
      <c r="D29" s="33"/>
      <c r="E29" s="5"/>
      <c r="F29" s="5"/>
      <c r="G29" s="5"/>
      <c r="H29" s="5"/>
      <c r="I29" s="5"/>
      <c r="J29" s="5"/>
      <c r="K29" s="5"/>
    </row>
    <row r="30" spans="1:11" ht="30" customHeight="1">
      <c r="A30" s="6"/>
      <c r="B30" s="6"/>
      <c r="C30" s="28"/>
      <c r="D30" s="33"/>
      <c r="E30" s="5"/>
      <c r="F30" s="5"/>
      <c r="G30" s="5"/>
      <c r="H30" s="5"/>
      <c r="I30" s="5"/>
      <c r="J30" s="5"/>
      <c r="K30" s="5"/>
    </row>
    <row r="31" spans="1:11" ht="30" customHeight="1">
      <c r="A31" s="6"/>
      <c r="B31" s="6"/>
      <c r="C31" s="28"/>
      <c r="D31" s="33"/>
      <c r="E31" s="5"/>
      <c r="F31" s="5"/>
      <c r="G31" s="5"/>
      <c r="H31" s="5"/>
      <c r="I31" s="5"/>
      <c r="J31" s="5"/>
      <c r="K31" s="5"/>
    </row>
    <row r="32" spans="1:11" ht="30" customHeight="1">
      <c r="A32" s="6"/>
      <c r="B32" s="6"/>
      <c r="C32" s="28"/>
      <c r="D32" s="33"/>
      <c r="E32" s="5"/>
      <c r="F32" s="5"/>
      <c r="G32" s="5"/>
      <c r="H32" s="5"/>
      <c r="I32" s="5"/>
      <c r="J32" s="5"/>
      <c r="K32" s="5"/>
    </row>
    <row r="33" spans="1:11" ht="30" customHeight="1">
      <c r="A33" s="6"/>
      <c r="B33" s="6"/>
      <c r="C33" s="28"/>
      <c r="D33" s="33"/>
      <c r="E33" s="5"/>
      <c r="F33" s="5"/>
      <c r="G33" s="5"/>
      <c r="H33" s="5"/>
      <c r="I33" s="5"/>
      <c r="J33" s="5"/>
      <c r="K33" s="5"/>
    </row>
    <row r="34" spans="1:11" ht="30" customHeight="1">
      <c r="A34" s="6"/>
      <c r="B34" s="6"/>
      <c r="C34" s="28"/>
      <c r="D34" s="33"/>
      <c r="E34" s="5"/>
      <c r="F34" s="5"/>
      <c r="G34" s="5"/>
      <c r="H34" s="5"/>
      <c r="I34" s="5"/>
      <c r="J34" s="5"/>
      <c r="K34" s="5"/>
    </row>
    <row r="35" spans="1:11" ht="30" customHeight="1">
      <c r="A35" s="6"/>
      <c r="B35" s="6"/>
      <c r="C35" s="28"/>
      <c r="D35" s="33"/>
      <c r="E35" s="5"/>
      <c r="F35" s="5"/>
      <c r="G35" s="5"/>
      <c r="H35" s="5"/>
      <c r="I35" s="5"/>
      <c r="J35" s="5"/>
      <c r="K35" s="5"/>
    </row>
    <row r="36" spans="1:11" ht="30" customHeight="1">
      <c r="A36" s="6"/>
      <c r="B36" s="6"/>
      <c r="C36" s="28"/>
      <c r="D36" s="33"/>
      <c r="E36" s="5"/>
      <c r="F36" s="5"/>
      <c r="G36" s="5"/>
      <c r="H36" s="5"/>
      <c r="I36" s="5"/>
      <c r="J36" s="5"/>
      <c r="K36" s="5"/>
    </row>
    <row r="37" spans="1:11" ht="30" customHeight="1">
      <c r="A37" s="6"/>
      <c r="B37" s="6"/>
      <c r="C37" s="28"/>
      <c r="D37" s="33"/>
      <c r="E37" s="5"/>
      <c r="F37" s="5"/>
      <c r="G37" s="5"/>
      <c r="H37" s="5"/>
      <c r="I37" s="5"/>
      <c r="J37" s="5"/>
      <c r="K37" s="5"/>
    </row>
    <row r="38" spans="1:11" ht="30" customHeight="1">
      <c r="A38" s="6"/>
      <c r="B38" s="6"/>
      <c r="C38" s="28"/>
      <c r="D38" s="33"/>
      <c r="E38" s="5"/>
      <c r="F38" s="5"/>
      <c r="G38" s="5"/>
      <c r="H38" s="5"/>
      <c r="I38" s="5"/>
      <c r="J38" s="5"/>
      <c r="K38" s="5"/>
    </row>
    <row r="39" spans="1:11" ht="30" customHeight="1">
      <c r="A39" s="6"/>
      <c r="B39" s="6"/>
      <c r="C39" s="28"/>
      <c r="D39" s="33"/>
      <c r="E39" s="5"/>
      <c r="F39" s="5"/>
      <c r="G39" s="5"/>
      <c r="H39" s="5"/>
      <c r="I39" s="5"/>
      <c r="J39" s="5"/>
      <c r="K39" s="5"/>
    </row>
    <row r="40" spans="1:11" ht="30" customHeight="1">
      <c r="A40" s="6"/>
      <c r="B40" s="6"/>
      <c r="C40" s="28"/>
      <c r="D40" s="33"/>
      <c r="E40" s="5"/>
      <c r="F40" s="5"/>
      <c r="G40" s="5"/>
      <c r="H40" s="5"/>
      <c r="I40" s="5"/>
      <c r="J40" s="5"/>
      <c r="K40" s="5"/>
    </row>
    <row r="41" spans="1:11" ht="30" customHeight="1">
      <c r="A41" s="6"/>
      <c r="B41" s="6"/>
      <c r="C41" s="28"/>
      <c r="D41" s="33"/>
      <c r="E41" s="5"/>
      <c r="F41" s="5"/>
      <c r="G41" s="5"/>
      <c r="H41" s="5"/>
      <c r="I41" s="5"/>
      <c r="J41" s="5"/>
      <c r="K41" s="5"/>
    </row>
    <row r="42" spans="1:11" ht="30" customHeight="1">
      <c r="A42" s="6"/>
      <c r="B42" s="6"/>
      <c r="C42" s="28"/>
      <c r="D42" s="33"/>
      <c r="E42" s="5"/>
      <c r="F42" s="5"/>
      <c r="G42" s="5"/>
      <c r="H42" s="5"/>
      <c r="I42" s="5"/>
      <c r="J42" s="5"/>
      <c r="K42" s="5"/>
    </row>
    <row r="43" spans="1:11" ht="30" customHeight="1">
      <c r="A43" s="6"/>
      <c r="B43" s="6"/>
      <c r="C43" s="28"/>
      <c r="D43" s="33"/>
      <c r="E43" s="5"/>
      <c r="F43" s="5"/>
      <c r="G43" s="5"/>
      <c r="H43" s="5"/>
      <c r="I43" s="5"/>
      <c r="J43" s="5"/>
      <c r="K43" s="5"/>
    </row>
    <row r="44" spans="1:11" ht="30" customHeight="1">
      <c r="A44" s="6" t="s">
        <v>19</v>
      </c>
      <c r="B44" s="6"/>
      <c r="C44" s="28"/>
      <c r="D44" s="33"/>
      <c r="E44" s="5">
        <f>SUM(E25:E43)</f>
        <v>0</v>
      </c>
      <c r="F44" s="5">
        <f>SUM(F25:F43)</f>
        <v>4.68</v>
      </c>
      <c r="G44" s="5">
        <f>SUM(G25:G43)</f>
        <v>0</v>
      </c>
      <c r="H44" s="5"/>
      <c r="I44" s="5"/>
      <c r="J44" s="5"/>
      <c r="K44" s="5">
        <f>SUM(K25:K43)</f>
        <v>0</v>
      </c>
    </row>
    <row r="45" spans="1:11" ht="30" customHeight="1">
      <c r="A45" s="6" t="s">
        <v>92</v>
      </c>
      <c r="B45" s="6"/>
      <c r="C45" s="28"/>
      <c r="D45" s="33"/>
      <c r="E45" s="5"/>
      <c r="F45" s="5"/>
      <c r="G45" s="5"/>
      <c r="H45" s="5"/>
      <c r="I45" s="5"/>
      <c r="J45" s="5"/>
      <c r="K45" s="5"/>
    </row>
    <row r="46" spans="1:11" ht="30" customHeight="1">
      <c r="A46" s="6"/>
      <c r="B46" s="6"/>
      <c r="C46" s="28"/>
      <c r="D46" s="33"/>
      <c r="E46" s="5"/>
      <c r="F46" s="5"/>
      <c r="G46" s="5"/>
      <c r="H46" s="5"/>
      <c r="I46" s="5"/>
      <c r="J46" s="5"/>
      <c r="K46" s="5"/>
    </row>
    <row r="47" spans="1:11" ht="30" customHeight="1">
      <c r="A47" s="6"/>
      <c r="B47" s="6"/>
      <c r="C47" s="28"/>
      <c r="D47" s="33"/>
      <c r="E47" s="5"/>
      <c r="F47" s="5"/>
      <c r="G47" s="5"/>
      <c r="H47" s="5"/>
      <c r="I47" s="5"/>
      <c r="J47" s="5"/>
      <c r="K47" s="5"/>
    </row>
    <row r="48" spans="1:11" ht="30" customHeight="1">
      <c r="A48" s="6"/>
      <c r="B48" s="6"/>
      <c r="C48" s="28"/>
      <c r="D48" s="33"/>
      <c r="E48" s="5"/>
      <c r="F48" s="5"/>
      <c r="G48" s="5"/>
      <c r="H48" s="5"/>
      <c r="I48" s="5"/>
      <c r="J48" s="5"/>
      <c r="K48" s="5"/>
    </row>
    <row r="49" spans="1:11" ht="30" customHeight="1">
      <c r="A49" s="6"/>
      <c r="B49" s="6"/>
      <c r="C49" s="28"/>
      <c r="D49" s="33"/>
      <c r="E49" s="5"/>
      <c r="F49" s="5"/>
      <c r="G49" s="5"/>
      <c r="H49" s="5"/>
      <c r="I49" s="5"/>
      <c r="J49" s="5"/>
      <c r="K49" s="5"/>
    </row>
    <row r="50" spans="1:11" ht="30" customHeight="1">
      <c r="A50" s="6"/>
      <c r="B50" s="6"/>
      <c r="C50" s="28"/>
      <c r="D50" s="33"/>
      <c r="E50" s="5"/>
      <c r="F50" s="5"/>
      <c r="G50" s="5"/>
      <c r="H50" s="5"/>
      <c r="I50" s="5"/>
      <c r="J50" s="5"/>
      <c r="K50" s="5"/>
    </row>
    <row r="51" spans="1:11" ht="30" customHeight="1">
      <c r="A51" s="6"/>
      <c r="B51" s="6"/>
      <c r="C51" s="28"/>
      <c r="D51" s="33"/>
      <c r="E51" s="5"/>
      <c r="F51" s="5"/>
      <c r="G51" s="5"/>
      <c r="H51" s="5"/>
      <c r="I51" s="5"/>
      <c r="J51" s="5"/>
      <c r="K51" s="5"/>
    </row>
    <row r="52" spans="1:11" ht="30" customHeight="1">
      <c r="A52" s="6"/>
      <c r="B52" s="6"/>
      <c r="C52" s="28"/>
      <c r="D52" s="33"/>
      <c r="E52" s="5"/>
      <c r="F52" s="5"/>
      <c r="G52" s="5"/>
      <c r="H52" s="5"/>
      <c r="I52" s="5"/>
      <c r="J52" s="5"/>
      <c r="K52" s="5"/>
    </row>
    <row r="53" spans="1:11" ht="30" customHeight="1">
      <c r="A53" s="6"/>
      <c r="B53" s="6"/>
      <c r="C53" s="28"/>
      <c r="D53" s="33"/>
      <c r="E53" s="5"/>
      <c r="F53" s="5"/>
      <c r="G53" s="5"/>
      <c r="H53" s="5"/>
      <c r="I53" s="5"/>
      <c r="J53" s="5"/>
      <c r="K53" s="5"/>
    </row>
    <row r="54" spans="1:11" ht="30" customHeight="1">
      <c r="A54" s="6"/>
      <c r="B54" s="6"/>
      <c r="C54" s="28"/>
      <c r="D54" s="33"/>
      <c r="E54" s="5"/>
      <c r="F54" s="5"/>
      <c r="G54" s="5"/>
      <c r="H54" s="5"/>
      <c r="I54" s="5"/>
      <c r="J54" s="5"/>
      <c r="K54" s="5"/>
    </row>
    <row r="55" spans="1:11" ht="30" customHeight="1">
      <c r="A55" s="6"/>
      <c r="B55" s="6"/>
      <c r="C55" s="28"/>
      <c r="D55" s="33"/>
      <c r="E55" s="5"/>
      <c r="F55" s="5"/>
      <c r="G55" s="5"/>
      <c r="H55" s="5"/>
      <c r="I55" s="5"/>
      <c r="J55" s="5"/>
      <c r="K55" s="5"/>
    </row>
    <row r="56" spans="1:11" ht="30" customHeight="1">
      <c r="A56" s="6"/>
      <c r="B56" s="6"/>
      <c r="C56" s="28"/>
      <c r="D56" s="33"/>
      <c r="E56" s="5"/>
      <c r="F56" s="5"/>
      <c r="G56" s="5"/>
      <c r="H56" s="5"/>
      <c r="I56" s="5"/>
      <c r="J56" s="5"/>
      <c r="K56" s="5"/>
    </row>
    <row r="57" spans="1:11" ht="30" customHeight="1">
      <c r="A57" s="6"/>
      <c r="B57" s="6"/>
      <c r="C57" s="28"/>
      <c r="D57" s="33"/>
      <c r="E57" s="5"/>
      <c r="F57" s="5"/>
      <c r="G57" s="5"/>
      <c r="H57" s="5"/>
      <c r="I57" s="5"/>
      <c r="J57" s="5"/>
      <c r="K57" s="5"/>
    </row>
    <row r="58" spans="1:11" ht="30" customHeight="1">
      <c r="A58" s="6"/>
      <c r="B58" s="6"/>
      <c r="C58" s="28"/>
      <c r="D58" s="33"/>
      <c r="E58" s="5"/>
      <c r="F58" s="5"/>
      <c r="G58" s="5"/>
      <c r="H58" s="5"/>
      <c r="I58" s="5"/>
      <c r="J58" s="5"/>
      <c r="K58" s="5"/>
    </row>
    <row r="59" spans="1:11" ht="30" customHeight="1">
      <c r="A59" s="6"/>
      <c r="B59" s="6"/>
      <c r="C59" s="28"/>
      <c r="D59" s="33"/>
      <c r="E59" s="5"/>
      <c r="F59" s="5"/>
      <c r="G59" s="5"/>
      <c r="H59" s="5"/>
      <c r="I59" s="5"/>
      <c r="J59" s="5"/>
      <c r="K59" s="5"/>
    </row>
    <row r="60" spans="1:11" ht="30" customHeight="1">
      <c r="A60" s="6"/>
      <c r="B60" s="6"/>
      <c r="C60" s="28"/>
      <c r="D60" s="33"/>
      <c r="E60" s="5"/>
      <c r="F60" s="5"/>
      <c r="G60" s="5"/>
      <c r="H60" s="5"/>
      <c r="I60" s="5"/>
      <c r="J60" s="5"/>
      <c r="K60" s="5"/>
    </row>
    <row r="61" spans="1:11" ht="30" customHeight="1">
      <c r="A61" s="6"/>
      <c r="B61" s="6"/>
      <c r="C61" s="28"/>
      <c r="D61" s="33"/>
      <c r="E61" s="5"/>
      <c r="F61" s="5"/>
      <c r="G61" s="5"/>
      <c r="H61" s="5"/>
      <c r="I61" s="5"/>
      <c r="J61" s="5"/>
      <c r="K61" s="5"/>
    </row>
    <row r="62" spans="1:11" ht="30" customHeight="1">
      <c r="A62" s="6"/>
      <c r="B62" s="6"/>
      <c r="C62" s="28"/>
      <c r="D62" s="33"/>
      <c r="E62" s="5"/>
      <c r="F62" s="5"/>
      <c r="G62" s="5"/>
      <c r="H62" s="5"/>
      <c r="I62" s="5"/>
      <c r="J62" s="5"/>
      <c r="K62" s="5"/>
    </row>
    <row r="63" spans="1:11" ht="30" customHeight="1">
      <c r="A63" s="6"/>
      <c r="B63" s="6"/>
      <c r="C63" s="28"/>
      <c r="D63" s="33"/>
      <c r="E63" s="5"/>
      <c r="F63" s="5"/>
      <c r="G63" s="5"/>
      <c r="H63" s="5"/>
      <c r="I63" s="5"/>
      <c r="J63" s="5"/>
      <c r="K63" s="5"/>
    </row>
    <row r="64" spans="1:11" ht="30" customHeight="1">
      <c r="A64" s="6" t="s">
        <v>19</v>
      </c>
      <c r="B64" s="6"/>
      <c r="C64" s="28"/>
      <c r="D64" s="33"/>
      <c r="E64" s="5">
        <f>SUM(E45:E63)</f>
        <v>0</v>
      </c>
      <c r="F64" s="5">
        <f>SUM(F45:F63)</f>
        <v>0</v>
      </c>
      <c r="G64" s="5">
        <f>SUM(G45:G63)</f>
        <v>0</v>
      </c>
      <c r="H64" s="5"/>
      <c r="I64" s="5"/>
      <c r="J64" s="5"/>
      <c r="K64" s="5">
        <f>SUM(K45:K63)</f>
        <v>0</v>
      </c>
    </row>
    <row r="65" spans="1:11" ht="30" customHeight="1">
      <c r="A65" s="6" t="s">
        <v>93</v>
      </c>
      <c r="B65" s="6"/>
      <c r="C65" s="28"/>
      <c r="D65" s="33"/>
      <c r="E65" s="5"/>
      <c r="F65" s="5"/>
      <c r="G65" s="5"/>
      <c r="H65" s="5"/>
      <c r="I65" s="5"/>
      <c r="J65" s="5"/>
      <c r="K65" s="5"/>
    </row>
    <row r="66" spans="1:11" ht="30" customHeight="1">
      <c r="A66" s="6"/>
      <c r="B66" s="6"/>
      <c r="C66" s="28"/>
      <c r="D66" s="33"/>
      <c r="E66" s="5"/>
      <c r="F66" s="5"/>
      <c r="G66" s="5"/>
      <c r="H66" s="5"/>
      <c r="I66" s="5"/>
      <c r="J66" s="5"/>
      <c r="K66" s="5"/>
    </row>
    <row r="67" spans="1:11" ht="30" customHeight="1">
      <c r="A67" s="6"/>
      <c r="B67" s="6"/>
      <c r="C67" s="28"/>
      <c r="D67" s="33"/>
      <c r="E67" s="5"/>
      <c r="F67" s="5"/>
      <c r="G67" s="5"/>
      <c r="H67" s="5"/>
      <c r="I67" s="5"/>
      <c r="J67" s="5"/>
      <c r="K67" s="5"/>
    </row>
    <row r="68" spans="1:11" ht="30" customHeight="1">
      <c r="A68" s="6"/>
      <c r="B68" s="6"/>
      <c r="C68" s="28"/>
      <c r="D68" s="33"/>
      <c r="E68" s="5"/>
      <c r="F68" s="5"/>
      <c r="G68" s="5"/>
      <c r="H68" s="5"/>
      <c r="I68" s="5"/>
      <c r="J68" s="5"/>
      <c r="K68" s="5"/>
    </row>
    <row r="69" spans="1:11" ht="30" customHeight="1">
      <c r="A69" s="6"/>
      <c r="B69" s="6"/>
      <c r="C69" s="28"/>
      <c r="D69" s="33"/>
      <c r="E69" s="5"/>
      <c r="F69" s="5"/>
      <c r="G69" s="5"/>
      <c r="H69" s="5"/>
      <c r="I69" s="5"/>
      <c r="J69" s="5"/>
      <c r="K69" s="5"/>
    </row>
    <row r="70" spans="1:11" ht="30" customHeight="1">
      <c r="A70" s="6"/>
      <c r="B70" s="6"/>
      <c r="C70" s="28"/>
      <c r="D70" s="33"/>
      <c r="E70" s="5"/>
      <c r="F70" s="5"/>
      <c r="G70" s="5"/>
      <c r="H70" s="5"/>
      <c r="I70" s="5"/>
      <c r="J70" s="5"/>
      <c r="K70" s="5"/>
    </row>
    <row r="71" spans="1:11" ht="30" customHeight="1">
      <c r="A71" s="6"/>
      <c r="B71" s="6"/>
      <c r="C71" s="28"/>
      <c r="D71" s="33"/>
      <c r="E71" s="5"/>
      <c r="F71" s="5"/>
      <c r="G71" s="5"/>
      <c r="H71" s="5"/>
      <c r="I71" s="5"/>
      <c r="J71" s="5"/>
      <c r="K71" s="5"/>
    </row>
    <row r="72" spans="1:11" ht="30" customHeight="1">
      <c r="A72" s="6"/>
      <c r="B72" s="6"/>
      <c r="C72" s="28"/>
      <c r="D72" s="33"/>
      <c r="E72" s="5"/>
      <c r="F72" s="5"/>
      <c r="G72" s="5"/>
      <c r="H72" s="5"/>
      <c r="I72" s="5"/>
      <c r="J72" s="5"/>
      <c r="K72" s="5"/>
    </row>
    <row r="73" spans="1:11" ht="30" customHeight="1">
      <c r="A73" s="6"/>
      <c r="B73" s="6"/>
      <c r="C73" s="28"/>
      <c r="D73" s="33"/>
      <c r="E73" s="5"/>
      <c r="F73" s="5"/>
      <c r="G73" s="5"/>
      <c r="H73" s="5"/>
      <c r="I73" s="5"/>
      <c r="J73" s="5"/>
      <c r="K73" s="5"/>
    </row>
    <row r="74" spans="1:11" ht="30" customHeight="1">
      <c r="A74" s="6"/>
      <c r="B74" s="6"/>
      <c r="C74" s="28"/>
      <c r="D74" s="33"/>
      <c r="E74" s="5"/>
      <c r="F74" s="5"/>
      <c r="G74" s="5"/>
      <c r="H74" s="5"/>
      <c r="I74" s="5"/>
      <c r="J74" s="5"/>
      <c r="K74" s="5"/>
    </row>
    <row r="75" spans="1:11" ht="30" customHeight="1">
      <c r="A75" s="6"/>
      <c r="B75" s="6"/>
      <c r="C75" s="28"/>
      <c r="D75" s="33"/>
      <c r="E75" s="5"/>
      <c r="F75" s="5"/>
      <c r="G75" s="5"/>
      <c r="H75" s="5"/>
      <c r="I75" s="5"/>
      <c r="J75" s="5"/>
      <c r="K75" s="5"/>
    </row>
    <row r="76" spans="1:11" ht="30" customHeight="1">
      <c r="A76" s="6"/>
      <c r="B76" s="6"/>
      <c r="C76" s="28"/>
      <c r="D76" s="33"/>
      <c r="E76" s="5"/>
      <c r="F76" s="5"/>
      <c r="G76" s="5"/>
      <c r="H76" s="5"/>
      <c r="I76" s="5"/>
      <c r="J76" s="5"/>
      <c r="K76" s="5"/>
    </row>
    <row r="77" spans="1:11" ht="30" customHeight="1">
      <c r="A77" s="6"/>
      <c r="B77" s="6"/>
      <c r="C77" s="28"/>
      <c r="D77" s="33"/>
      <c r="E77" s="5"/>
      <c r="F77" s="5"/>
      <c r="G77" s="5"/>
      <c r="H77" s="5"/>
      <c r="I77" s="5"/>
      <c r="J77" s="5"/>
      <c r="K77" s="5"/>
    </row>
    <row r="78" spans="1:11" ht="30" customHeight="1">
      <c r="A78" s="6"/>
      <c r="B78" s="6"/>
      <c r="C78" s="28"/>
      <c r="D78" s="33"/>
      <c r="E78" s="5"/>
      <c r="F78" s="5"/>
      <c r="G78" s="5"/>
      <c r="H78" s="5"/>
      <c r="I78" s="5"/>
      <c r="J78" s="5"/>
      <c r="K78" s="5"/>
    </row>
    <row r="79" spans="1:11" ht="30" customHeight="1">
      <c r="A79" s="6"/>
      <c r="B79" s="6"/>
      <c r="C79" s="28"/>
      <c r="D79" s="33"/>
      <c r="E79" s="5"/>
      <c r="F79" s="5"/>
      <c r="G79" s="5"/>
      <c r="H79" s="5"/>
      <c r="I79" s="5"/>
      <c r="J79" s="5"/>
      <c r="K79" s="5"/>
    </row>
    <row r="80" spans="1:11" ht="30" customHeight="1">
      <c r="A80" s="6"/>
      <c r="B80" s="6"/>
      <c r="C80" s="28"/>
      <c r="D80" s="33"/>
      <c r="E80" s="5"/>
      <c r="F80" s="5"/>
      <c r="G80" s="5"/>
      <c r="H80" s="5"/>
      <c r="I80" s="5"/>
      <c r="J80" s="5"/>
      <c r="K80" s="5"/>
    </row>
    <row r="81" spans="1:11" ht="30" customHeight="1">
      <c r="A81" s="6"/>
      <c r="B81" s="6"/>
      <c r="C81" s="28"/>
      <c r="D81" s="33"/>
      <c r="E81" s="5"/>
      <c r="F81" s="5"/>
      <c r="G81" s="5"/>
      <c r="H81" s="5"/>
      <c r="I81" s="5"/>
      <c r="J81" s="5"/>
      <c r="K81" s="5"/>
    </row>
    <row r="82" spans="1:11" ht="30" customHeight="1">
      <c r="A82" s="6"/>
      <c r="B82" s="6"/>
      <c r="C82" s="28"/>
      <c r="D82" s="33"/>
      <c r="E82" s="5"/>
      <c r="F82" s="5"/>
      <c r="G82" s="5"/>
      <c r="H82" s="5"/>
      <c r="I82" s="5"/>
      <c r="J82" s="5"/>
      <c r="K82" s="5"/>
    </row>
    <row r="83" spans="1:11" ht="30" customHeight="1">
      <c r="A83" s="6"/>
      <c r="B83" s="6"/>
      <c r="C83" s="28"/>
      <c r="D83" s="33"/>
      <c r="E83" s="5"/>
      <c r="F83" s="5"/>
      <c r="G83" s="5"/>
      <c r="H83" s="5"/>
      <c r="I83" s="5"/>
      <c r="J83" s="5"/>
      <c r="K83" s="5"/>
    </row>
    <row r="84" spans="1:11" ht="30" customHeight="1">
      <c r="A84" s="6" t="s">
        <v>19</v>
      </c>
      <c r="B84" s="6"/>
      <c r="C84" s="28"/>
      <c r="D84" s="33"/>
      <c r="E84" s="5">
        <f>SUM(E65:E83)</f>
        <v>0</v>
      </c>
      <c r="F84" s="5">
        <f>SUM(F65:F83)</f>
        <v>0</v>
      </c>
      <c r="G84" s="5">
        <f>SUM(G65:G83)</f>
        <v>0</v>
      </c>
      <c r="H84" s="5"/>
      <c r="I84" s="5"/>
      <c r="J84" s="5"/>
      <c r="K84" s="5">
        <f>SUM(K65:K83)</f>
        <v>0</v>
      </c>
    </row>
    <row r="87" spans="1:11" ht="30" customHeight="1">
      <c r="D87" s="103" t="s">
        <v>127</v>
      </c>
      <c r="E87" s="102">
        <f>E6+E29+E47</f>
        <v>0</v>
      </c>
      <c r="F87" s="102">
        <f>E87*75*1.05</f>
        <v>0</v>
      </c>
    </row>
    <row r="88" spans="1:11" ht="30" customHeight="1">
      <c r="D88" s="103" t="s">
        <v>128</v>
      </c>
      <c r="F88" s="102">
        <f>E87*0.8203*1.05</f>
        <v>0</v>
      </c>
    </row>
    <row r="89" spans="1:11" ht="30" customHeight="1"/>
  </sheetData>
  <mergeCells count="5">
    <mergeCell ref="A2:A4"/>
    <mergeCell ref="B2:B4"/>
    <mergeCell ref="C2:C4"/>
    <mergeCell ref="D2:D4"/>
    <mergeCell ref="A1:K1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zoomScale="90" zoomScaleSheetLayoutView="90" workbookViewId="0">
      <selection activeCell="C16" sqref="C16"/>
    </sheetView>
  </sheetViews>
  <sheetFormatPr defaultRowHeight="13.5"/>
  <cols>
    <col min="1" max="1" width="14.375" style="8" customWidth="1"/>
    <col min="2" max="8" width="18.625" style="2" customWidth="1"/>
    <col min="9" max="16384" width="9" style="1"/>
  </cols>
  <sheetData>
    <row r="1" spans="1:8" ht="20.25">
      <c r="A1" s="121" t="s">
        <v>35</v>
      </c>
      <c r="B1" s="121"/>
      <c r="C1" s="121"/>
      <c r="D1" s="121"/>
      <c r="E1" s="121"/>
      <c r="F1" s="121"/>
      <c r="G1" s="121"/>
      <c r="H1" s="121"/>
    </row>
    <row r="2" spans="1:8">
      <c r="A2" s="9"/>
    </row>
    <row r="3" spans="1:8" ht="18.75" customHeight="1">
      <c r="A3" s="122" t="s">
        <v>22</v>
      </c>
      <c r="B3" s="3" t="str">
        <f>'산출서(방수)'!E2</f>
        <v>액체방수</v>
      </c>
      <c r="C3" s="3" t="str">
        <f>'산출서(방수)'!F2</f>
        <v>우레탄(비노출)</v>
      </c>
      <c r="D3" s="3"/>
      <c r="E3" s="3"/>
      <c r="F3" s="3"/>
      <c r="G3" s="3"/>
      <c r="H3" s="3"/>
    </row>
    <row r="4" spans="1:8" ht="18.75" customHeight="1">
      <c r="A4" s="122"/>
      <c r="B4" s="3" t="str">
        <f>'산출서(방수)'!E3</f>
        <v>2종</v>
      </c>
      <c r="C4" s="3" t="str">
        <f>'산출서(방수)'!F3</f>
        <v>THK3</v>
      </c>
      <c r="D4" s="3"/>
      <c r="E4" s="3"/>
      <c r="F4" s="3"/>
      <c r="G4" s="3"/>
      <c r="H4" s="3"/>
    </row>
    <row r="5" spans="1:8" ht="18.75" customHeight="1">
      <c r="A5" s="36"/>
      <c r="B5" s="3" t="str">
        <f>'산출서(방수)'!E4</f>
        <v>M2</v>
      </c>
      <c r="C5" s="3" t="str">
        <f>'산출서(방수)'!F4</f>
        <v>M2</v>
      </c>
      <c r="D5" s="3"/>
      <c r="E5" s="3"/>
      <c r="F5" s="3"/>
      <c r="G5" s="3"/>
      <c r="H5" s="3"/>
    </row>
    <row r="6" spans="1:8" ht="18.75" customHeight="1">
      <c r="A6" s="6" t="s">
        <v>19</v>
      </c>
      <c r="B6" s="5">
        <f>'산출서(방수)'!E25</f>
        <v>65.399999999999991</v>
      </c>
      <c r="C6" s="5">
        <f>'산출서(방수)'!F25</f>
        <v>0</v>
      </c>
      <c r="D6" s="5"/>
      <c r="E6" s="5"/>
      <c r="F6" s="5"/>
      <c r="G6" s="5"/>
      <c r="H6" s="5"/>
    </row>
    <row r="7" spans="1:8" ht="18.75" customHeight="1">
      <c r="A7" s="6"/>
      <c r="B7" s="5"/>
      <c r="C7" s="5"/>
      <c r="D7" s="5"/>
      <c r="E7" s="5"/>
      <c r="F7" s="5"/>
      <c r="G7" s="5"/>
      <c r="H7" s="5"/>
    </row>
    <row r="8" spans="1:8" ht="18.75" customHeight="1">
      <c r="A8" s="6" t="s">
        <v>23</v>
      </c>
      <c r="B8" s="14">
        <v>0.03</v>
      </c>
      <c r="C8" s="14">
        <v>0.03</v>
      </c>
      <c r="D8" s="14"/>
      <c r="E8" s="14"/>
      <c r="F8" s="14"/>
      <c r="G8" s="14"/>
      <c r="H8" s="14"/>
    </row>
    <row r="9" spans="1:8" ht="18.75" customHeight="1">
      <c r="A9" s="6" t="s">
        <v>6</v>
      </c>
      <c r="B9" s="5">
        <f>B6*B8</f>
        <v>1.9619999999999997</v>
      </c>
      <c r="C9" s="5">
        <f>C6*C8</f>
        <v>0</v>
      </c>
      <c r="D9" s="5"/>
      <c r="E9" s="5"/>
      <c r="F9" s="5"/>
      <c r="G9" s="5"/>
      <c r="H9" s="5"/>
    </row>
    <row r="10" spans="1:8" ht="18.75" customHeight="1">
      <c r="A10" s="6" t="s">
        <v>24</v>
      </c>
      <c r="B10" s="5">
        <f>B6+B9</f>
        <v>67.361999999999995</v>
      </c>
      <c r="C10" s="5">
        <f>C6+C9</f>
        <v>0</v>
      </c>
      <c r="D10" s="5"/>
      <c r="E10" s="5"/>
      <c r="F10" s="5"/>
      <c r="G10" s="5"/>
      <c r="H10" s="5"/>
    </row>
    <row r="11" spans="1:8" ht="18.75" customHeight="1">
      <c r="A11" s="6"/>
      <c r="B11" s="5"/>
      <c r="C11" s="13"/>
      <c r="D11" s="13"/>
      <c r="E11" s="13"/>
      <c r="F11" s="13"/>
      <c r="G11" s="16"/>
      <c r="H11" s="13"/>
    </row>
    <row r="12" spans="1:8" ht="18.75" customHeight="1">
      <c r="A12" s="6" t="s">
        <v>25</v>
      </c>
      <c r="B12" s="5">
        <v>7.2</v>
      </c>
      <c r="C12" s="5"/>
      <c r="D12" s="5"/>
      <c r="E12" s="5"/>
      <c r="F12" s="5"/>
      <c r="G12" s="5"/>
      <c r="H12" s="5"/>
    </row>
    <row r="13" spans="1:8" ht="18.75" customHeight="1">
      <c r="A13" s="6" t="s">
        <v>26</v>
      </c>
      <c r="B13" s="13">
        <f>(B6*B12)/40</f>
        <v>11.771999999999998</v>
      </c>
      <c r="C13" s="5"/>
      <c r="D13" s="5"/>
      <c r="E13" s="5"/>
      <c r="F13" s="5"/>
      <c r="G13" s="5"/>
      <c r="H13" s="5"/>
    </row>
    <row r="14" spans="1:8" ht="18.75" customHeight="1">
      <c r="A14" s="6"/>
      <c r="B14" s="5"/>
      <c r="C14" s="5"/>
      <c r="D14" s="5"/>
      <c r="E14" s="5"/>
      <c r="F14" s="5"/>
      <c r="G14" s="16"/>
      <c r="H14" s="5"/>
    </row>
    <row r="15" spans="1:8" ht="18.75" customHeight="1">
      <c r="A15" s="6" t="s">
        <v>27</v>
      </c>
      <c r="B15" s="15">
        <v>0.01</v>
      </c>
      <c r="C15" s="15"/>
      <c r="D15" s="15"/>
      <c r="E15" s="15"/>
      <c r="F15" s="15"/>
      <c r="G15" s="15"/>
      <c r="H15" s="4"/>
    </row>
    <row r="16" spans="1:8" ht="18.75" customHeight="1">
      <c r="A16" s="6" t="s">
        <v>28</v>
      </c>
      <c r="B16" s="37">
        <f>B6*B15</f>
        <v>0.65399999999999991</v>
      </c>
      <c r="C16" s="15"/>
      <c r="D16" s="15"/>
      <c r="E16" s="15"/>
      <c r="F16" s="15"/>
      <c r="G16" s="15"/>
      <c r="H16" s="4"/>
    </row>
    <row r="17" spans="1:8" ht="18.75" customHeight="1">
      <c r="A17" s="6"/>
      <c r="B17" s="15"/>
      <c r="C17" s="15"/>
      <c r="D17" s="15"/>
      <c r="E17" s="15"/>
      <c r="F17" s="15"/>
      <c r="G17" s="16"/>
      <c r="H17" s="4"/>
    </row>
    <row r="18" spans="1:8" ht="18.75" customHeight="1">
      <c r="A18" s="6"/>
      <c r="B18" s="15"/>
      <c r="C18" s="15"/>
      <c r="D18" s="15"/>
      <c r="E18" s="15"/>
      <c r="F18" s="15"/>
      <c r="G18" s="16"/>
      <c r="H18" s="4"/>
    </row>
    <row r="19" spans="1:8" ht="18.75" customHeight="1">
      <c r="A19" s="6"/>
      <c r="B19" s="15"/>
      <c r="C19" s="15"/>
      <c r="D19" s="15"/>
      <c r="E19" s="15"/>
      <c r="F19" s="15"/>
      <c r="G19" s="16"/>
      <c r="H19" s="4"/>
    </row>
    <row r="20" spans="1:8" ht="18.75" customHeight="1">
      <c r="A20" s="6"/>
      <c r="B20" s="15"/>
      <c r="C20" s="15"/>
      <c r="D20" s="15"/>
      <c r="E20" s="15"/>
      <c r="F20" s="15"/>
      <c r="G20" s="16"/>
      <c r="H20" s="4"/>
    </row>
    <row r="21" spans="1:8" ht="18.75" customHeight="1">
      <c r="A21" s="6"/>
      <c r="B21" s="15"/>
      <c r="C21" s="15"/>
      <c r="D21" s="15"/>
      <c r="E21" s="15"/>
      <c r="F21" s="15"/>
      <c r="G21" s="16"/>
      <c r="H21" s="4"/>
    </row>
    <row r="22" spans="1:8" ht="18.75" customHeight="1">
      <c r="A22" s="6"/>
      <c r="B22" s="15"/>
      <c r="C22" s="15"/>
      <c r="D22" s="15"/>
      <c r="E22" s="15"/>
      <c r="F22" s="15"/>
      <c r="G22" s="16"/>
      <c r="H22" s="4"/>
    </row>
    <row r="23" spans="1:8" ht="18.75" customHeight="1">
      <c r="A23" s="6"/>
      <c r="B23" s="15"/>
      <c r="C23" s="15"/>
      <c r="D23" s="15"/>
      <c r="E23" s="15"/>
      <c r="F23" s="15"/>
      <c r="G23" s="16"/>
      <c r="H23" s="4"/>
    </row>
    <row r="24" spans="1:8" ht="18.75" customHeight="1">
      <c r="A24" s="6"/>
      <c r="B24" s="15"/>
      <c r="C24" s="15"/>
      <c r="D24" s="15"/>
      <c r="E24" s="15"/>
      <c r="F24" s="15"/>
      <c r="G24" s="16"/>
      <c r="H24" s="4"/>
    </row>
    <row r="25" spans="1:8" ht="18.75" customHeight="1">
      <c r="A25" s="6"/>
      <c r="B25" s="15"/>
      <c r="C25" s="15"/>
      <c r="D25" s="15"/>
      <c r="E25" s="15"/>
      <c r="F25" s="15"/>
      <c r="G25" s="16"/>
      <c r="H25" s="4"/>
    </row>
    <row r="26" spans="1:8" ht="18.75" customHeight="1">
      <c r="A26" s="6"/>
      <c r="B26" s="15"/>
      <c r="C26" s="15"/>
      <c r="D26" s="15"/>
      <c r="E26" s="15"/>
      <c r="F26" s="15"/>
      <c r="G26" s="16"/>
      <c r="H26" s="4"/>
    </row>
    <row r="27" spans="1:8" ht="18.75" customHeight="1">
      <c r="A27" s="6"/>
      <c r="B27" s="15"/>
      <c r="C27" s="15"/>
      <c r="D27" s="15"/>
      <c r="E27" s="15"/>
      <c r="F27" s="15"/>
      <c r="G27" s="16"/>
      <c r="H27" s="4"/>
    </row>
    <row r="28" spans="1:8" ht="18.75" customHeight="1">
      <c r="A28" s="6"/>
      <c r="B28" s="15"/>
      <c r="C28" s="15"/>
      <c r="D28" s="15"/>
      <c r="E28" s="15"/>
      <c r="F28" s="15"/>
      <c r="G28" s="16"/>
      <c r="H28" s="4"/>
    </row>
    <row r="29" spans="1:8" ht="18.75" customHeight="1">
      <c r="A29" s="6"/>
      <c r="B29" s="15"/>
      <c r="C29" s="15"/>
      <c r="D29" s="15"/>
      <c r="E29" s="15"/>
      <c r="F29" s="15"/>
      <c r="G29" s="16"/>
      <c r="H29" s="4"/>
    </row>
    <row r="30" spans="1:8" ht="18.75" customHeight="1">
      <c r="A30" s="6"/>
      <c r="B30" s="15"/>
      <c r="C30" s="15"/>
      <c r="D30" s="15"/>
      <c r="E30" s="15"/>
      <c r="F30" s="15"/>
      <c r="G30" s="16"/>
      <c r="H30" s="4"/>
    </row>
    <row r="31" spans="1:8" ht="18.75" customHeight="1">
      <c r="A31" s="6"/>
      <c r="B31" s="15"/>
      <c r="C31" s="15"/>
      <c r="D31" s="15"/>
      <c r="E31" s="15"/>
      <c r="F31" s="15"/>
      <c r="G31" s="16"/>
      <c r="H31" s="4"/>
    </row>
    <row r="32" spans="1:8" ht="18.75" customHeight="1">
      <c r="A32" s="6"/>
      <c r="B32" s="15"/>
      <c r="C32" s="15"/>
      <c r="D32" s="15"/>
      <c r="E32" s="15"/>
      <c r="F32" s="15"/>
      <c r="G32" s="16"/>
      <c r="H32" s="4"/>
    </row>
    <row r="33" spans="1:8" ht="18.75" customHeight="1">
      <c r="A33" s="6"/>
      <c r="B33" s="7"/>
      <c r="C33" s="7"/>
      <c r="D33" s="7"/>
      <c r="E33" s="7"/>
      <c r="F33" s="7"/>
      <c r="G33" s="7"/>
      <c r="H33" s="7"/>
    </row>
  </sheetData>
  <mergeCells count="2">
    <mergeCell ref="A1:H1"/>
    <mergeCell ref="A3:A4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90" zoomScaleSheetLayoutView="90" workbookViewId="0">
      <pane ySplit="4" topLeftCell="A5" activePane="bottomLeft" state="frozen"/>
      <selection pane="bottomLeft" activeCell="D14" sqref="D14"/>
    </sheetView>
  </sheetViews>
  <sheetFormatPr defaultRowHeight="13.5"/>
  <cols>
    <col min="1" max="1" width="9" style="8" customWidth="1"/>
    <col min="2" max="2" width="14" style="8" customWidth="1"/>
    <col min="3" max="3" width="9.5" style="39" customWidth="1"/>
    <col min="4" max="4" width="49.875" style="34" customWidth="1"/>
    <col min="5" max="11" width="12.625" style="2" customWidth="1"/>
    <col min="12" max="16384" width="9" style="1"/>
  </cols>
  <sheetData>
    <row r="1" spans="1:11" ht="33.75" customHeight="1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8.75" customHeight="1">
      <c r="A2" s="133" t="s">
        <v>29</v>
      </c>
      <c r="B2" s="123" t="s">
        <v>30</v>
      </c>
      <c r="C2" s="126" t="s">
        <v>22</v>
      </c>
      <c r="D2" s="129" t="s">
        <v>1</v>
      </c>
      <c r="E2" s="3" t="s">
        <v>31</v>
      </c>
      <c r="F2" s="3" t="s">
        <v>125</v>
      </c>
      <c r="G2" s="3"/>
      <c r="H2" s="3"/>
      <c r="I2" s="3"/>
      <c r="J2" s="3"/>
      <c r="K2" s="3"/>
    </row>
    <row r="3" spans="1:11" ht="18.75" customHeight="1">
      <c r="A3" s="134"/>
      <c r="B3" s="136"/>
      <c r="C3" s="138"/>
      <c r="D3" s="140"/>
      <c r="E3" s="3" t="s">
        <v>95</v>
      </c>
      <c r="F3" s="3" t="s">
        <v>32</v>
      </c>
      <c r="G3" s="3"/>
      <c r="H3" s="3"/>
      <c r="I3" s="3"/>
      <c r="J3" s="3"/>
      <c r="K3" s="3"/>
    </row>
    <row r="4" spans="1:11" ht="18.75" customHeight="1">
      <c r="A4" s="135"/>
      <c r="B4" s="137"/>
      <c r="C4" s="139"/>
      <c r="D4" s="141"/>
      <c r="E4" s="3" t="s">
        <v>33</v>
      </c>
      <c r="F4" s="3" t="s">
        <v>33</v>
      </c>
      <c r="G4" s="3"/>
      <c r="H4" s="3"/>
      <c r="I4" s="3"/>
      <c r="J4" s="3"/>
      <c r="K4" s="3"/>
    </row>
    <row r="5" spans="1:11" ht="30" customHeight="1">
      <c r="A5" s="10" t="s">
        <v>140</v>
      </c>
      <c r="B5" s="10" t="s">
        <v>141</v>
      </c>
      <c r="C5" s="11" t="s">
        <v>142</v>
      </c>
      <c r="D5" s="32" t="s">
        <v>144</v>
      </c>
      <c r="E5" s="11">
        <f>1.7*2.5</f>
        <v>4.25</v>
      </c>
      <c r="F5" s="11"/>
      <c r="G5" s="11"/>
      <c r="H5" s="11"/>
      <c r="I5" s="11"/>
      <c r="J5" s="11"/>
      <c r="K5" s="27"/>
    </row>
    <row r="6" spans="1:11" ht="30" customHeight="1">
      <c r="A6" s="10"/>
      <c r="B6" s="10"/>
      <c r="C6" s="11" t="s">
        <v>143</v>
      </c>
      <c r="D6" s="32" t="s">
        <v>145</v>
      </c>
      <c r="E6" s="11">
        <f>7.6*1.2</f>
        <v>9.1199999999999992</v>
      </c>
      <c r="F6" s="11"/>
      <c r="G6" s="11"/>
      <c r="H6" s="11"/>
      <c r="I6" s="11"/>
      <c r="J6" s="11"/>
      <c r="K6" s="27"/>
    </row>
    <row r="7" spans="1:11" ht="30" customHeight="1">
      <c r="A7" s="10"/>
      <c r="B7" s="10" t="s">
        <v>146</v>
      </c>
      <c r="C7" s="11" t="s">
        <v>142</v>
      </c>
      <c r="D7" s="32" t="s">
        <v>147</v>
      </c>
      <c r="E7" s="11">
        <f>2.4*2.5</f>
        <v>6</v>
      </c>
      <c r="F7" s="11"/>
      <c r="G7" s="11"/>
      <c r="H7" s="11"/>
      <c r="I7" s="11"/>
      <c r="J7" s="11"/>
      <c r="K7" s="27"/>
    </row>
    <row r="8" spans="1:11" ht="30" customHeight="1">
      <c r="A8" s="10"/>
      <c r="B8" s="10" t="s">
        <v>148</v>
      </c>
      <c r="C8" s="11" t="s">
        <v>142</v>
      </c>
      <c r="D8" s="32" t="s">
        <v>149</v>
      </c>
      <c r="E8" s="11">
        <f>2.2*1.6</f>
        <v>3.5200000000000005</v>
      </c>
      <c r="F8" s="11"/>
      <c r="G8" s="11"/>
      <c r="H8" s="11"/>
      <c r="I8" s="11"/>
      <c r="J8" s="11"/>
      <c r="K8" s="27"/>
    </row>
    <row r="9" spans="1:11" ht="30" customHeight="1">
      <c r="A9" s="10"/>
      <c r="B9" s="10"/>
      <c r="C9" s="11" t="s">
        <v>143</v>
      </c>
      <c r="D9" s="32" t="s">
        <v>150</v>
      </c>
      <c r="E9" s="11">
        <f>6.8*1.2</f>
        <v>8.16</v>
      </c>
      <c r="F9" s="11"/>
      <c r="G9" s="11"/>
      <c r="H9" s="11"/>
      <c r="I9" s="11"/>
      <c r="J9" s="11"/>
      <c r="K9" s="27"/>
    </row>
    <row r="10" spans="1:11" ht="30" customHeight="1">
      <c r="A10" s="10" t="s">
        <v>151</v>
      </c>
      <c r="B10" s="10" t="s">
        <v>152</v>
      </c>
      <c r="C10" s="11" t="s">
        <v>142</v>
      </c>
      <c r="D10" s="32" t="s">
        <v>144</v>
      </c>
      <c r="E10" s="11">
        <f>1.7*2.5</f>
        <v>4.25</v>
      </c>
      <c r="F10" s="11"/>
      <c r="G10" s="11"/>
      <c r="H10" s="11"/>
      <c r="I10" s="11"/>
      <c r="J10" s="11"/>
      <c r="K10" s="27"/>
    </row>
    <row r="11" spans="1:11" ht="30" customHeight="1">
      <c r="A11" s="10"/>
      <c r="B11" s="10"/>
      <c r="C11" s="11" t="s">
        <v>143</v>
      </c>
      <c r="D11" s="32" t="s">
        <v>145</v>
      </c>
      <c r="E11" s="11">
        <f>7.6*1.2</f>
        <v>9.1199999999999992</v>
      </c>
      <c r="F11" s="11"/>
      <c r="G11" s="11"/>
      <c r="H11" s="11"/>
      <c r="I11" s="11"/>
      <c r="J11" s="11"/>
      <c r="K11" s="27"/>
    </row>
    <row r="12" spans="1:11" ht="30" customHeight="1">
      <c r="A12" s="10"/>
      <c r="B12" s="10" t="s">
        <v>153</v>
      </c>
      <c r="C12" s="11" t="s">
        <v>142</v>
      </c>
      <c r="D12" s="32" t="s">
        <v>154</v>
      </c>
      <c r="E12" s="11">
        <f>2.4*1.6</f>
        <v>3.84</v>
      </c>
      <c r="F12" s="11"/>
      <c r="G12" s="11"/>
      <c r="H12" s="11"/>
      <c r="I12" s="11"/>
      <c r="J12" s="11"/>
      <c r="K12" s="27"/>
    </row>
    <row r="13" spans="1:11" ht="30" customHeight="1">
      <c r="A13" s="10"/>
      <c r="B13" s="10"/>
      <c r="C13" s="11" t="s">
        <v>143</v>
      </c>
      <c r="D13" s="32" t="s">
        <v>155</v>
      </c>
      <c r="E13" s="11">
        <f>7.2*1.2</f>
        <v>8.64</v>
      </c>
      <c r="F13" s="11"/>
      <c r="G13" s="11"/>
      <c r="H13" s="11"/>
      <c r="I13" s="11"/>
      <c r="J13" s="11"/>
      <c r="K13" s="27"/>
    </row>
    <row r="14" spans="1:11" ht="30" customHeight="1">
      <c r="A14" s="10"/>
      <c r="B14" s="10" t="s">
        <v>156</v>
      </c>
      <c r="C14" s="11" t="s">
        <v>142</v>
      </c>
      <c r="D14" s="32" t="s">
        <v>214</v>
      </c>
      <c r="E14" s="11">
        <f>(3.8*2)+(0.9*1)</f>
        <v>8.5</v>
      </c>
      <c r="F14" s="11"/>
      <c r="G14" s="11"/>
      <c r="H14" s="11"/>
      <c r="I14" s="11"/>
      <c r="J14" s="11"/>
      <c r="K14" s="27"/>
    </row>
    <row r="15" spans="1:11" ht="30" customHeight="1">
      <c r="A15" s="10"/>
      <c r="B15" s="10"/>
      <c r="C15" s="11"/>
      <c r="D15" s="32"/>
      <c r="E15" s="11"/>
      <c r="F15" s="11"/>
      <c r="G15" s="11"/>
      <c r="H15" s="11"/>
      <c r="I15" s="11"/>
      <c r="J15" s="11"/>
      <c r="K15" s="27"/>
    </row>
    <row r="16" spans="1:11" ht="30" customHeight="1">
      <c r="A16" s="10"/>
      <c r="B16" s="10"/>
      <c r="C16" s="11"/>
      <c r="D16" s="32"/>
      <c r="E16" s="11"/>
      <c r="F16" s="11"/>
      <c r="G16" s="11"/>
      <c r="H16" s="11"/>
      <c r="I16" s="11"/>
      <c r="J16" s="11"/>
      <c r="K16" s="27"/>
    </row>
    <row r="17" spans="1:11" ht="30" customHeight="1">
      <c r="A17" s="10"/>
      <c r="B17" s="10"/>
      <c r="C17" s="11"/>
      <c r="D17" s="32"/>
      <c r="E17" s="11"/>
      <c r="F17" s="11"/>
      <c r="G17" s="11"/>
      <c r="H17" s="11"/>
      <c r="I17" s="11"/>
      <c r="J17" s="11"/>
      <c r="K17" s="27"/>
    </row>
    <row r="18" spans="1:11" ht="30" customHeight="1">
      <c r="A18" s="10"/>
      <c r="B18" s="10"/>
      <c r="C18" s="11"/>
      <c r="D18" s="32"/>
      <c r="E18" s="11"/>
      <c r="F18" s="11"/>
      <c r="G18" s="11"/>
      <c r="H18" s="11"/>
      <c r="I18" s="11"/>
      <c r="J18" s="11"/>
      <c r="K18" s="27"/>
    </row>
    <row r="19" spans="1:11" ht="30" customHeight="1">
      <c r="A19" s="10"/>
      <c r="B19" s="10"/>
      <c r="C19" s="11"/>
      <c r="D19" s="32"/>
      <c r="E19" s="11"/>
      <c r="F19" s="11"/>
      <c r="G19" s="11"/>
      <c r="H19" s="11"/>
      <c r="I19" s="11"/>
      <c r="J19" s="11"/>
      <c r="K19" s="27"/>
    </row>
    <row r="20" spans="1:11" ht="30" customHeight="1">
      <c r="A20" s="10"/>
      <c r="B20" s="10"/>
      <c r="C20" s="11"/>
      <c r="D20" s="32"/>
      <c r="E20" s="11"/>
      <c r="F20" s="11"/>
      <c r="G20" s="11"/>
      <c r="H20" s="11"/>
      <c r="I20" s="11"/>
      <c r="J20" s="11"/>
      <c r="K20" s="27"/>
    </row>
    <row r="21" spans="1:11" ht="30" customHeight="1">
      <c r="A21" s="10"/>
      <c r="B21" s="10"/>
      <c r="C21" s="11"/>
      <c r="D21" s="32"/>
      <c r="E21" s="11"/>
      <c r="F21" s="11"/>
      <c r="G21" s="11"/>
      <c r="H21" s="11"/>
      <c r="I21" s="11"/>
      <c r="J21" s="11"/>
      <c r="K21" s="27"/>
    </row>
    <row r="22" spans="1:11" ht="30" customHeight="1">
      <c r="A22" s="10"/>
      <c r="B22" s="10"/>
      <c r="C22" s="11"/>
      <c r="D22" s="32"/>
      <c r="E22" s="11"/>
      <c r="F22" s="11"/>
      <c r="G22" s="11"/>
      <c r="H22" s="11"/>
      <c r="I22" s="11"/>
      <c r="J22" s="11"/>
      <c r="K22" s="27"/>
    </row>
    <row r="23" spans="1:11" ht="30" customHeight="1">
      <c r="A23" s="10"/>
      <c r="B23" s="10"/>
      <c r="C23" s="11"/>
      <c r="D23" s="32"/>
      <c r="E23" s="11"/>
      <c r="F23" s="11"/>
      <c r="G23" s="11"/>
      <c r="H23" s="11"/>
      <c r="I23" s="11"/>
      <c r="J23" s="11"/>
      <c r="K23" s="27"/>
    </row>
    <row r="24" spans="1:11" ht="30" customHeight="1">
      <c r="A24" s="10"/>
      <c r="B24" s="10"/>
      <c r="C24" s="11"/>
      <c r="D24" s="32"/>
      <c r="E24" s="11"/>
      <c r="F24" s="11"/>
      <c r="G24" s="11"/>
      <c r="H24" s="11"/>
      <c r="I24" s="11"/>
      <c r="J24" s="11"/>
      <c r="K24" s="27"/>
    </row>
    <row r="25" spans="1:11" ht="30" customHeight="1">
      <c r="A25" s="10" t="s">
        <v>19</v>
      </c>
      <c r="B25" s="10"/>
      <c r="C25" s="11"/>
      <c r="D25" s="32"/>
      <c r="E25" s="38">
        <f t="shared" ref="E25:K25" si="0">SUM(E5:E24)</f>
        <v>65.399999999999991</v>
      </c>
      <c r="F25" s="38">
        <f t="shared" si="0"/>
        <v>0</v>
      </c>
      <c r="G25" s="38">
        <f t="shared" si="0"/>
        <v>0</v>
      </c>
      <c r="H25" s="38">
        <f t="shared" si="0"/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</row>
    <row r="26" spans="1:11" ht="19.5" customHeight="1"/>
  </sheetData>
  <mergeCells count="5">
    <mergeCell ref="A1:K1"/>
    <mergeCell ref="A2:A4"/>
    <mergeCell ref="B2:B4"/>
    <mergeCell ref="C2:C4"/>
    <mergeCell ref="D2:D4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75" zoomScaleSheetLayoutView="75" workbookViewId="0">
      <selection activeCell="C11" sqref="C11"/>
    </sheetView>
  </sheetViews>
  <sheetFormatPr defaultRowHeight="13.5"/>
  <cols>
    <col min="1" max="1" width="11.75" style="8" customWidth="1"/>
    <col min="2" max="2" width="11.25" style="8" customWidth="1"/>
    <col min="3" max="11" width="16.625" style="2" customWidth="1"/>
    <col min="12" max="12" width="16.625" style="1" customWidth="1"/>
    <col min="13" max="16384" width="9" style="1"/>
  </cols>
  <sheetData>
    <row r="1" spans="1:12" ht="20.25">
      <c r="A1" s="121" t="s">
        <v>47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>
      <c r="A2" s="9"/>
      <c r="B2" s="9"/>
    </row>
    <row r="3" spans="1:12" ht="18.75" customHeight="1">
      <c r="A3" s="122" t="s">
        <v>29</v>
      </c>
      <c r="B3" s="122" t="s">
        <v>22</v>
      </c>
      <c r="C3" s="3" t="str">
        <f>'산출서(미장)'!E2</f>
        <v>벽체미장</v>
      </c>
      <c r="D3" s="3" t="str">
        <f>'산출서(미장)'!F2</f>
        <v>창호주변사춤</v>
      </c>
      <c r="E3" s="3" t="str">
        <f>'산출서(미장)'!G2</f>
        <v>코너비드</v>
      </c>
      <c r="F3" s="3" t="str">
        <f>'산출서(미장)'!H2</f>
        <v>바닥</v>
      </c>
      <c r="G3" s="3" t="str">
        <f>'산출서(미장)'!I2</f>
        <v>몰탈(1:3)</v>
      </c>
      <c r="H3" s="3" t="str">
        <f>'산출서(미장)'!J2</f>
        <v>판넬히팅</v>
      </c>
      <c r="I3" s="3" t="str">
        <f>'산출서(미장)'!K2</f>
        <v>쇠흙손마감</v>
      </c>
      <c r="J3" s="3"/>
      <c r="K3" s="3"/>
      <c r="L3" s="3"/>
    </row>
    <row r="4" spans="1:12" ht="18.75" customHeight="1">
      <c r="A4" s="122"/>
      <c r="B4" s="142"/>
      <c r="C4" s="3" t="str">
        <f>'산출서(미장)'!E3</f>
        <v>M2</v>
      </c>
      <c r="D4" s="3" t="str">
        <f>'산출서(미장)'!F3</f>
        <v>M</v>
      </c>
      <c r="E4" s="3" t="str">
        <f>'산출서(미장)'!G3</f>
        <v>M</v>
      </c>
      <c r="F4" s="3" t="str">
        <f>'산출서(미장)'!H3</f>
        <v>M2</v>
      </c>
      <c r="G4" s="3" t="str">
        <f>'산출서(미장)'!I3</f>
        <v>M3</v>
      </c>
      <c r="H4" s="3" t="str">
        <f>'산출서(미장)'!J3</f>
        <v>M2</v>
      </c>
      <c r="I4" s="3" t="str">
        <f>'산출서(미장)'!K3</f>
        <v>M2</v>
      </c>
      <c r="J4" s="3"/>
      <c r="K4" s="3"/>
      <c r="L4" s="3"/>
    </row>
    <row r="5" spans="1:12" ht="18.75" customHeight="1">
      <c r="A5" s="142"/>
      <c r="B5" s="142"/>
      <c r="C5" s="3" t="str">
        <f>'산출서(미장)'!E4</f>
        <v>T=18</v>
      </c>
      <c r="D5" s="3">
        <f>'산출서(미장)'!F4</f>
        <v>0</v>
      </c>
      <c r="E5" s="3" t="str">
        <f>'산출서(미장)'!G4</f>
        <v>AL</v>
      </c>
      <c r="F5" s="3" t="str">
        <f>'산출서(미장)'!H4</f>
        <v>T=57</v>
      </c>
      <c r="G5" s="3" t="str">
        <f>'산출서(미장)'!I4</f>
        <v>T=57</v>
      </c>
      <c r="H5" s="3">
        <f>'산출서(미장)'!J4</f>
        <v>0</v>
      </c>
      <c r="I5" s="3">
        <f>'산출서(미장)'!K4</f>
        <v>0</v>
      </c>
      <c r="J5" s="3"/>
      <c r="K5" s="3"/>
      <c r="L5" s="3"/>
    </row>
    <row r="6" spans="1:12" ht="30" customHeight="1">
      <c r="A6" s="6" t="s">
        <v>19</v>
      </c>
      <c r="B6" s="6"/>
      <c r="C6" s="5">
        <f>'산출서(미장)'!E49</f>
        <v>386.52</v>
      </c>
      <c r="D6" s="5">
        <f>'산출서(미장)'!F49</f>
        <v>176.6</v>
      </c>
      <c r="E6" s="5">
        <f>'산출서(미장)'!G49</f>
        <v>14.4</v>
      </c>
      <c r="F6" s="5">
        <f>'산출서(미장)'!H49</f>
        <v>10.350000000000001</v>
      </c>
      <c r="G6" s="5">
        <f>'산출서(미장)'!I49</f>
        <v>8.4753299999999996</v>
      </c>
      <c r="H6" s="5">
        <f>'산출서(미장)'!J49</f>
        <v>138.34</v>
      </c>
      <c r="I6" s="5">
        <f>'산출서(미장)'!K49</f>
        <v>106.8</v>
      </c>
      <c r="J6" s="5"/>
      <c r="K6" s="5"/>
      <c r="L6" s="5"/>
    </row>
    <row r="7" spans="1:12" ht="30" customHeight="1">
      <c r="A7" s="6"/>
      <c r="B7" s="6"/>
      <c r="C7" s="5"/>
      <c r="D7" s="5"/>
      <c r="E7" s="5"/>
      <c r="F7" s="5"/>
      <c r="G7" s="5"/>
      <c r="H7" s="5"/>
      <c r="I7" s="5"/>
      <c r="J7" s="5"/>
      <c r="K7" s="5"/>
      <c r="L7" s="40"/>
    </row>
    <row r="8" spans="1:12" ht="30" customHeight="1">
      <c r="A8" s="6" t="s">
        <v>6</v>
      </c>
      <c r="B8" s="6"/>
      <c r="C8" s="14">
        <v>0.05</v>
      </c>
      <c r="D8" s="14">
        <v>0.05</v>
      </c>
      <c r="E8" s="14">
        <v>0.05</v>
      </c>
      <c r="F8" s="14">
        <v>0.05</v>
      </c>
      <c r="G8" s="14">
        <v>0.05</v>
      </c>
      <c r="H8" s="14">
        <v>0.05</v>
      </c>
      <c r="I8" s="14">
        <v>0.05</v>
      </c>
      <c r="J8" s="14"/>
      <c r="K8" s="14"/>
      <c r="L8" s="14"/>
    </row>
    <row r="9" spans="1:12" ht="30" customHeight="1">
      <c r="A9" s="6"/>
      <c r="B9" s="6"/>
      <c r="C9" s="5">
        <f>C8*C6</f>
        <v>19.326000000000001</v>
      </c>
      <c r="D9" s="5">
        <f>D8*D6</f>
        <v>8.83</v>
      </c>
      <c r="E9" s="5">
        <f t="shared" ref="E9:G9" si="0">E8*E6</f>
        <v>0.72000000000000008</v>
      </c>
      <c r="F9" s="5">
        <f t="shared" si="0"/>
        <v>0.51750000000000007</v>
      </c>
      <c r="G9" s="5">
        <f t="shared" si="0"/>
        <v>0.42376649999999999</v>
      </c>
      <c r="H9" s="5">
        <f>H8*H6</f>
        <v>6.9170000000000007</v>
      </c>
      <c r="I9" s="5">
        <f t="shared" ref="I9" si="1">I8*I6</f>
        <v>5.34</v>
      </c>
      <c r="J9" s="5"/>
      <c r="K9" s="5"/>
      <c r="L9" s="5"/>
    </row>
    <row r="10" spans="1:12" ht="30" customHeight="1">
      <c r="A10" s="6" t="s">
        <v>19</v>
      </c>
      <c r="B10" s="6"/>
      <c r="C10" s="100">
        <f>C9+C6</f>
        <v>405.846</v>
      </c>
      <c r="D10" s="100">
        <f>D9+D6</f>
        <v>185.43</v>
      </c>
      <c r="E10" s="100">
        <f>E9+E6</f>
        <v>15.120000000000001</v>
      </c>
      <c r="F10" s="100">
        <f t="shared" ref="F10:I10" si="2">F9+F6</f>
        <v>10.867500000000001</v>
      </c>
      <c r="G10" s="100">
        <f t="shared" si="2"/>
        <v>8.8990964999999989</v>
      </c>
      <c r="H10" s="100">
        <f>H9+H6</f>
        <v>145.25700000000001</v>
      </c>
      <c r="I10" s="100">
        <f t="shared" si="2"/>
        <v>112.14</v>
      </c>
      <c r="J10" s="41"/>
      <c r="K10" s="41"/>
      <c r="L10" s="41"/>
    </row>
    <row r="11" spans="1:12" ht="30" customHeight="1">
      <c r="A11" s="6"/>
      <c r="B11" s="6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30" customHeight="1">
      <c r="A12" s="6"/>
      <c r="B12" s="6"/>
      <c r="C12" s="5"/>
      <c r="D12" s="5"/>
      <c r="E12" s="5"/>
      <c r="F12" s="5"/>
      <c r="G12" s="5"/>
      <c r="H12" s="5"/>
      <c r="I12" s="5"/>
      <c r="J12" s="5"/>
      <c r="K12" s="5"/>
      <c r="L12" s="40"/>
    </row>
    <row r="13" spans="1:12" ht="30" customHeight="1">
      <c r="A13" s="6" t="s">
        <v>25</v>
      </c>
      <c r="B13" s="30"/>
      <c r="C13" s="5">
        <v>10.55</v>
      </c>
      <c r="D13" s="5">
        <v>2.73</v>
      </c>
      <c r="E13" s="5"/>
      <c r="F13" s="5"/>
      <c r="G13" s="5"/>
      <c r="H13" s="5"/>
      <c r="I13" s="5"/>
      <c r="J13" s="5"/>
      <c r="K13" s="5"/>
      <c r="L13" s="40"/>
    </row>
    <row r="14" spans="1:12" ht="30" customHeight="1">
      <c r="A14" s="6" t="s">
        <v>26</v>
      </c>
      <c r="B14" s="30">
        <f>SUM(C14:L14)</f>
        <v>113.99759999999999</v>
      </c>
      <c r="C14" s="5">
        <f>(C6*C13)/40</f>
        <v>101.94465</v>
      </c>
      <c r="D14" s="5">
        <f>(D6*D13)/40</f>
        <v>12.052949999999999</v>
      </c>
      <c r="E14" s="5"/>
      <c r="F14" s="5"/>
      <c r="G14" s="5"/>
      <c r="H14" s="5"/>
      <c r="I14" s="5"/>
      <c r="J14" s="5"/>
      <c r="K14" s="5"/>
      <c r="L14" s="5"/>
    </row>
    <row r="15" spans="1:12" ht="30" customHeight="1">
      <c r="A15" s="6"/>
      <c r="B15" s="30"/>
      <c r="C15" s="5"/>
      <c r="D15" s="5"/>
      <c r="E15" s="5"/>
      <c r="F15" s="16"/>
      <c r="G15" s="5"/>
      <c r="H15" s="5"/>
      <c r="I15" s="5"/>
      <c r="J15" s="5"/>
      <c r="K15" s="5"/>
      <c r="L15" s="42"/>
    </row>
    <row r="16" spans="1:12" ht="30" customHeight="1">
      <c r="A16" s="6" t="s">
        <v>27</v>
      </c>
      <c r="B16" s="6"/>
      <c r="C16" s="43">
        <v>2.2700000000000001E-2</v>
      </c>
      <c r="D16" s="15">
        <v>6.0000000000000001E-3</v>
      </c>
      <c r="E16" s="15"/>
      <c r="F16" s="15"/>
      <c r="G16" s="4"/>
      <c r="H16" s="4"/>
      <c r="I16" s="4"/>
      <c r="J16" s="4"/>
      <c r="K16" s="4"/>
      <c r="L16" s="40"/>
    </row>
    <row r="17" spans="1:12" ht="30" customHeight="1">
      <c r="A17" s="6"/>
      <c r="B17" s="30">
        <f>SUM(C17:L17)</f>
        <v>9.8336039999999993</v>
      </c>
      <c r="C17" s="15">
        <f>C6*C16</f>
        <v>8.7740039999999997</v>
      </c>
      <c r="D17" s="15">
        <f>D6*D16</f>
        <v>1.0596000000000001</v>
      </c>
      <c r="E17" s="15"/>
      <c r="F17" s="15"/>
      <c r="G17" s="4"/>
      <c r="H17" s="4"/>
      <c r="I17" s="4"/>
      <c r="J17" s="4"/>
      <c r="K17" s="4"/>
      <c r="L17" s="15">
        <f>L6*L16</f>
        <v>0</v>
      </c>
    </row>
    <row r="18" spans="1:12" ht="30" customHeight="1">
      <c r="A18" s="6"/>
      <c r="B18" s="30"/>
      <c r="C18" s="15"/>
      <c r="D18" s="15"/>
      <c r="E18" s="15"/>
      <c r="F18" s="15"/>
      <c r="G18" s="4"/>
      <c r="H18" s="4"/>
      <c r="I18" s="4"/>
      <c r="J18" s="4"/>
      <c r="K18" s="4"/>
      <c r="L18" s="15"/>
    </row>
    <row r="19" spans="1:12" ht="30" customHeight="1">
      <c r="A19" s="6"/>
      <c r="B19" s="30"/>
      <c r="C19" s="15"/>
      <c r="D19" s="15"/>
      <c r="E19" s="15"/>
      <c r="F19" s="15"/>
      <c r="G19" s="4"/>
      <c r="H19" s="4"/>
      <c r="I19" s="4"/>
      <c r="J19" s="4"/>
      <c r="K19" s="4"/>
      <c r="L19" s="15"/>
    </row>
    <row r="20" spans="1:12" ht="30" customHeight="1">
      <c r="A20" s="6"/>
      <c r="B20" s="30"/>
      <c r="C20" s="15"/>
      <c r="D20" s="15"/>
      <c r="E20" s="15"/>
      <c r="F20" s="15"/>
      <c r="G20" s="4"/>
      <c r="H20" s="4"/>
      <c r="I20" s="4"/>
      <c r="J20" s="4"/>
      <c r="K20" s="4"/>
      <c r="L20" s="15"/>
    </row>
    <row r="21" spans="1:12" ht="30" customHeight="1">
      <c r="A21" s="6"/>
      <c r="B21" s="30"/>
      <c r="C21" s="15"/>
      <c r="D21" s="15"/>
      <c r="E21" s="15"/>
      <c r="F21" s="15"/>
      <c r="G21" s="4"/>
      <c r="H21" s="4"/>
      <c r="I21" s="4"/>
      <c r="J21" s="4"/>
      <c r="K21" s="4"/>
      <c r="L21" s="15"/>
    </row>
    <row r="22" spans="1:12" ht="30" customHeight="1">
      <c r="A22" s="6"/>
      <c r="B22" s="30"/>
      <c r="C22" s="15"/>
      <c r="D22" s="15"/>
      <c r="E22" s="15"/>
      <c r="F22" s="15"/>
      <c r="G22" s="4"/>
      <c r="H22" s="4"/>
      <c r="I22" s="4"/>
      <c r="J22" s="4"/>
      <c r="K22" s="4"/>
      <c r="L22" s="15"/>
    </row>
    <row r="23" spans="1:12" ht="30" customHeight="1">
      <c r="A23" s="6"/>
      <c r="B23" s="30"/>
      <c r="C23" s="15"/>
      <c r="D23" s="15"/>
      <c r="E23" s="15"/>
      <c r="F23" s="15"/>
      <c r="G23" s="4"/>
      <c r="H23" s="4"/>
      <c r="I23" s="4"/>
      <c r="J23" s="4"/>
      <c r="K23" s="4"/>
      <c r="L23" s="15"/>
    </row>
    <row r="24" spans="1:12" ht="30" customHeight="1">
      <c r="A24" s="6"/>
      <c r="B24" s="30"/>
      <c r="C24" s="15"/>
      <c r="D24" s="15"/>
      <c r="E24" s="15"/>
      <c r="F24" s="15"/>
      <c r="G24" s="4"/>
      <c r="H24" s="4"/>
      <c r="I24" s="4"/>
      <c r="J24" s="4"/>
      <c r="K24" s="4"/>
      <c r="L24" s="15"/>
    </row>
    <row r="25" spans="1:12" ht="30" customHeight="1">
      <c r="A25" s="6"/>
      <c r="B25" s="30"/>
      <c r="C25" s="15"/>
      <c r="D25" s="15"/>
      <c r="E25" s="15"/>
      <c r="F25" s="15"/>
      <c r="G25" s="4"/>
      <c r="H25" s="4"/>
      <c r="I25" s="4"/>
      <c r="J25" s="4"/>
      <c r="K25" s="4"/>
      <c r="L25" s="15"/>
    </row>
    <row r="26" spans="1:12" ht="30" customHeight="1">
      <c r="A26" s="6"/>
      <c r="B26" s="30"/>
      <c r="C26" s="15"/>
      <c r="D26" s="15"/>
      <c r="E26" s="15"/>
      <c r="F26" s="15"/>
      <c r="G26" s="4"/>
      <c r="H26" s="4"/>
      <c r="I26" s="4"/>
      <c r="J26" s="4"/>
      <c r="K26" s="4"/>
      <c r="L26" s="15"/>
    </row>
    <row r="27" spans="1:12" ht="30" customHeight="1">
      <c r="A27" s="6"/>
      <c r="B27" s="30"/>
      <c r="C27" s="15"/>
      <c r="D27" s="15"/>
      <c r="E27" s="15"/>
      <c r="F27" s="15"/>
      <c r="G27" s="4"/>
      <c r="H27" s="4"/>
      <c r="I27" s="4"/>
      <c r="J27" s="4"/>
      <c r="K27" s="4"/>
      <c r="L27" s="15"/>
    </row>
    <row r="28" spans="1:12" ht="30" customHeight="1">
      <c r="A28" s="6"/>
      <c r="B28" s="30"/>
      <c r="C28" s="15"/>
      <c r="D28" s="15"/>
      <c r="E28" s="15"/>
      <c r="F28" s="15"/>
      <c r="G28" s="4"/>
      <c r="H28" s="4"/>
      <c r="I28" s="4"/>
      <c r="J28" s="4"/>
      <c r="K28" s="4"/>
      <c r="L28" s="15"/>
    </row>
    <row r="29" spans="1:12" ht="30" customHeight="1">
      <c r="A29" s="6"/>
      <c r="B29" s="6"/>
      <c r="C29" s="15"/>
      <c r="D29" s="15"/>
      <c r="E29" s="15"/>
      <c r="F29" s="16"/>
      <c r="G29" s="4"/>
      <c r="H29" s="4"/>
      <c r="I29" s="4"/>
      <c r="J29" s="4"/>
      <c r="K29" s="4"/>
      <c r="L29" s="40"/>
    </row>
  </sheetData>
  <mergeCells count="3">
    <mergeCell ref="A1:L1"/>
    <mergeCell ref="A3:A5"/>
    <mergeCell ref="B3:B5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view="pageBreakPreview" zoomScale="75" zoomScaleSheetLayoutView="75" workbookViewId="0">
      <pane ySplit="4" topLeftCell="A5" activePane="bottomLeft" state="frozen"/>
      <selection pane="bottomLeft" activeCell="D41" sqref="D41"/>
    </sheetView>
  </sheetViews>
  <sheetFormatPr defaultRowHeight="13.5"/>
  <cols>
    <col min="1" max="1" width="9" style="8" customWidth="1"/>
    <col min="2" max="2" width="16.5" style="8" customWidth="1"/>
    <col min="3" max="3" width="10.75" style="55" customWidth="1"/>
    <col min="4" max="4" width="54.125" style="34" customWidth="1"/>
    <col min="5" max="13" width="11.5" style="2" customWidth="1"/>
    <col min="14" max="14" width="11.5" style="1" customWidth="1"/>
    <col min="15" max="16384" width="9" style="1"/>
  </cols>
  <sheetData>
    <row r="1" spans="1:14" ht="33.75" customHeight="1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8.75" customHeight="1">
      <c r="A2" s="143" t="s">
        <v>29</v>
      </c>
      <c r="B2" s="146" t="s">
        <v>30</v>
      </c>
      <c r="C2" s="149" t="s">
        <v>22</v>
      </c>
      <c r="D2" s="152" t="s">
        <v>1</v>
      </c>
      <c r="E2" s="44" t="s">
        <v>37</v>
      </c>
      <c r="F2" s="44" t="s">
        <v>38</v>
      </c>
      <c r="G2" s="44" t="s">
        <v>39</v>
      </c>
      <c r="H2" s="44" t="s">
        <v>34</v>
      </c>
      <c r="I2" s="44" t="s">
        <v>40</v>
      </c>
      <c r="J2" s="44" t="s">
        <v>41</v>
      </c>
      <c r="K2" s="44" t="s">
        <v>96</v>
      </c>
      <c r="L2" s="44"/>
      <c r="M2" s="44"/>
      <c r="N2" s="45"/>
    </row>
    <row r="3" spans="1:14" ht="18.75" customHeight="1">
      <c r="A3" s="144"/>
      <c r="B3" s="147"/>
      <c r="C3" s="150"/>
      <c r="D3" s="153"/>
      <c r="E3" s="44" t="s">
        <v>33</v>
      </c>
      <c r="F3" s="44" t="s">
        <v>3</v>
      </c>
      <c r="G3" s="44" t="s">
        <v>3</v>
      </c>
      <c r="H3" s="44" t="s">
        <v>42</v>
      </c>
      <c r="I3" s="44" t="s">
        <v>43</v>
      </c>
      <c r="J3" s="44" t="s">
        <v>33</v>
      </c>
      <c r="K3" s="44" t="s">
        <v>33</v>
      </c>
      <c r="L3" s="44"/>
      <c r="M3" s="44"/>
      <c r="N3" s="44"/>
    </row>
    <row r="4" spans="1:14" ht="18.75" customHeight="1">
      <c r="A4" s="145"/>
      <c r="B4" s="148"/>
      <c r="C4" s="151"/>
      <c r="D4" s="154"/>
      <c r="E4" s="44" t="s">
        <v>44</v>
      </c>
      <c r="F4" s="44"/>
      <c r="G4" s="44" t="s">
        <v>45</v>
      </c>
      <c r="H4" s="44" t="s">
        <v>46</v>
      </c>
      <c r="I4" s="44" t="s">
        <v>46</v>
      </c>
      <c r="J4" s="44"/>
      <c r="K4" s="44"/>
      <c r="L4" s="44"/>
      <c r="M4" s="44"/>
      <c r="N4" s="46"/>
    </row>
    <row r="5" spans="1:14" ht="30" customHeight="1">
      <c r="A5" s="47" t="s">
        <v>94</v>
      </c>
      <c r="B5" s="48" t="s">
        <v>157</v>
      </c>
      <c r="C5" s="49" t="s">
        <v>158</v>
      </c>
      <c r="D5" s="50" t="s">
        <v>245</v>
      </c>
      <c r="E5" s="51">
        <f>(7.6*2.4)-((0.8*2.1)+(0.9*0.9))</f>
        <v>15.749999999999998</v>
      </c>
      <c r="F5" s="51"/>
      <c r="G5" s="51"/>
      <c r="H5" s="51"/>
      <c r="I5" s="51"/>
      <c r="J5" s="51"/>
      <c r="K5" s="51"/>
      <c r="L5" s="51"/>
      <c r="M5" s="51"/>
      <c r="N5" s="52"/>
    </row>
    <row r="6" spans="1:14" ht="30" customHeight="1">
      <c r="A6" s="47"/>
      <c r="B6" s="48" t="s">
        <v>159</v>
      </c>
      <c r="C6" s="49" t="s">
        <v>158</v>
      </c>
      <c r="D6" s="50" t="s">
        <v>251</v>
      </c>
      <c r="E6" s="51">
        <f>(13.4*2.4)-((0.9*2.1)+(1.8*1.2))</f>
        <v>28.109999999999996</v>
      </c>
      <c r="F6" s="51"/>
      <c r="G6" s="51"/>
      <c r="H6" s="51"/>
      <c r="I6" s="51"/>
      <c r="J6" s="51"/>
      <c r="K6" s="51"/>
      <c r="L6" s="51"/>
      <c r="M6" s="51"/>
      <c r="N6" s="52"/>
    </row>
    <row r="7" spans="1:14" ht="30" customHeight="1">
      <c r="A7" s="47"/>
      <c r="B7" s="48"/>
      <c r="C7" s="49" t="s">
        <v>160</v>
      </c>
      <c r="D7" s="50" t="s">
        <v>250</v>
      </c>
      <c r="E7" s="51"/>
      <c r="F7" s="51"/>
      <c r="G7" s="51"/>
      <c r="H7" s="51"/>
      <c r="I7" s="51"/>
      <c r="J7" s="51">
        <f>3.4*3.3</f>
        <v>11.219999999999999</v>
      </c>
      <c r="K7" s="51"/>
      <c r="L7" s="51"/>
      <c r="M7" s="51"/>
      <c r="N7" s="52"/>
    </row>
    <row r="8" spans="1:14" ht="30" customHeight="1">
      <c r="A8" s="47"/>
      <c r="B8" s="48"/>
      <c r="C8" s="49" t="s">
        <v>161</v>
      </c>
      <c r="D8" s="50" t="s">
        <v>162</v>
      </c>
      <c r="E8" s="51"/>
      <c r="F8" s="51"/>
      <c r="G8" s="51"/>
      <c r="H8" s="51"/>
      <c r="I8" s="51">
        <f>3.4*3.3*0.057</f>
        <v>0.63954</v>
      </c>
      <c r="J8" s="51"/>
      <c r="K8" s="51"/>
      <c r="L8" s="51"/>
      <c r="M8" s="51"/>
      <c r="N8" s="52"/>
    </row>
    <row r="9" spans="1:14" ht="30" customHeight="1">
      <c r="A9" s="47"/>
      <c r="B9" s="48" t="s">
        <v>163</v>
      </c>
      <c r="C9" s="49" t="s">
        <v>158</v>
      </c>
      <c r="D9" s="50" t="s">
        <v>281</v>
      </c>
      <c r="E9" s="51">
        <f>(6.8*2.4)-((0.9*2.1)+(1.6*2.1))</f>
        <v>11.07</v>
      </c>
      <c r="F9" s="51"/>
      <c r="G9" s="51"/>
      <c r="H9" s="51"/>
      <c r="I9" s="51"/>
      <c r="J9" s="51"/>
      <c r="K9" s="51"/>
      <c r="L9" s="51"/>
      <c r="M9" s="51"/>
      <c r="N9" s="52"/>
    </row>
    <row r="10" spans="1:14" ht="60" customHeight="1">
      <c r="A10" s="47"/>
      <c r="B10" s="48" t="s">
        <v>164</v>
      </c>
      <c r="C10" s="49" t="s">
        <v>158</v>
      </c>
      <c r="D10" s="50" t="s">
        <v>274</v>
      </c>
      <c r="E10" s="51">
        <f>(43.5*2.4)-((0.8*2.1*3)+(0.9*2.1*3)+(1.6*2.1)+(3*2.1)+(1.2*0.6)+(1.2*1.4))</f>
        <v>81.63</v>
      </c>
      <c r="F10" s="51"/>
      <c r="G10" s="51"/>
      <c r="H10" s="51"/>
      <c r="I10" s="51"/>
      <c r="J10" s="51"/>
      <c r="K10" s="51"/>
      <c r="L10" s="51"/>
      <c r="M10" s="51"/>
      <c r="N10" s="52"/>
    </row>
    <row r="11" spans="1:14" ht="30" customHeight="1">
      <c r="A11" s="47"/>
      <c r="B11" s="48"/>
      <c r="C11" s="49" t="s">
        <v>160</v>
      </c>
      <c r="D11" s="50" t="s">
        <v>269</v>
      </c>
      <c r="E11" s="51"/>
      <c r="F11" s="51"/>
      <c r="G11" s="51"/>
      <c r="H11" s="51"/>
      <c r="I11" s="51"/>
      <c r="J11" s="51">
        <f>(3.9*1.6)+(1.8*1)+(3.6*4.6)+(4.5*4.3)</f>
        <v>43.95</v>
      </c>
      <c r="K11" s="51"/>
      <c r="L11" s="51"/>
      <c r="M11" s="51"/>
      <c r="N11" s="52"/>
    </row>
    <row r="12" spans="1:14" ht="30" customHeight="1">
      <c r="A12" s="47"/>
      <c r="B12" s="48"/>
      <c r="C12" s="49" t="s">
        <v>161</v>
      </c>
      <c r="D12" s="50" t="s">
        <v>165</v>
      </c>
      <c r="E12" s="51"/>
      <c r="F12" s="51"/>
      <c r="G12" s="51"/>
      <c r="H12" s="51"/>
      <c r="I12" s="51">
        <f>((3.9*1.6)+(1.8*1)+(3.6*4.6)+(4.5*4.3))*0.057</f>
        <v>2.5051500000000004</v>
      </c>
      <c r="J12" s="51"/>
      <c r="K12" s="51"/>
      <c r="L12" s="51"/>
      <c r="M12" s="51"/>
      <c r="N12" s="52"/>
    </row>
    <row r="13" spans="1:14" ht="30" customHeight="1">
      <c r="A13" s="47"/>
      <c r="B13" s="48" t="s">
        <v>166</v>
      </c>
      <c r="C13" s="49" t="s">
        <v>158</v>
      </c>
      <c r="D13" s="50" t="s">
        <v>167</v>
      </c>
      <c r="E13" s="51">
        <f>(10.4*2.4)-(0.8*2.1)</f>
        <v>23.28</v>
      </c>
      <c r="F13" s="51"/>
      <c r="G13" s="51"/>
      <c r="H13" s="51"/>
      <c r="I13" s="51"/>
      <c r="J13" s="51"/>
      <c r="K13" s="51"/>
      <c r="L13" s="51"/>
      <c r="M13" s="51"/>
      <c r="N13" s="52"/>
    </row>
    <row r="14" spans="1:14" ht="30" customHeight="1">
      <c r="A14" s="47"/>
      <c r="B14" s="48"/>
      <c r="C14" s="49" t="s">
        <v>160</v>
      </c>
      <c r="D14" s="50" t="s">
        <v>168</v>
      </c>
      <c r="E14" s="51"/>
      <c r="F14" s="51"/>
      <c r="G14" s="51"/>
      <c r="H14" s="51"/>
      <c r="I14" s="51"/>
      <c r="J14" s="51">
        <f>2.2*3</f>
        <v>6.6000000000000005</v>
      </c>
      <c r="K14" s="51"/>
      <c r="L14" s="51"/>
      <c r="M14" s="51"/>
      <c r="N14" s="52"/>
    </row>
    <row r="15" spans="1:14" ht="30" customHeight="1">
      <c r="A15" s="47"/>
      <c r="B15" s="48"/>
      <c r="C15" s="49" t="s">
        <v>161</v>
      </c>
      <c r="D15" s="50" t="s">
        <v>169</v>
      </c>
      <c r="E15" s="51"/>
      <c r="F15" s="51"/>
      <c r="G15" s="51"/>
      <c r="H15" s="51"/>
      <c r="I15" s="51">
        <f>2.2*3*0.057</f>
        <v>0.37620000000000003</v>
      </c>
      <c r="J15" s="51"/>
      <c r="K15" s="51"/>
      <c r="L15" s="51"/>
      <c r="M15" s="51"/>
      <c r="N15" s="52"/>
    </row>
    <row r="16" spans="1:14" ht="30" customHeight="1">
      <c r="A16" s="47"/>
      <c r="B16" s="48"/>
      <c r="C16" s="49" t="s">
        <v>285</v>
      </c>
      <c r="D16" s="50" t="s">
        <v>286</v>
      </c>
      <c r="E16" s="51">
        <f>2.2*3</f>
        <v>6.6000000000000005</v>
      </c>
      <c r="F16" s="51"/>
      <c r="G16" s="51"/>
      <c r="H16" s="51"/>
      <c r="I16" s="51"/>
      <c r="J16" s="51"/>
      <c r="K16" s="51"/>
      <c r="L16" s="51"/>
      <c r="M16" s="51"/>
      <c r="N16" s="52"/>
    </row>
    <row r="17" spans="1:14" ht="30" customHeight="1">
      <c r="A17" s="47"/>
      <c r="B17" s="48" t="s">
        <v>170</v>
      </c>
      <c r="C17" s="49" t="s">
        <v>158</v>
      </c>
      <c r="D17" s="50" t="s">
        <v>171</v>
      </c>
      <c r="E17" s="51">
        <f>(9.8*2.4)-((0.9*2.1*2)+(0.6*0.6))</f>
        <v>19.38</v>
      </c>
      <c r="F17" s="51"/>
      <c r="G17" s="51"/>
      <c r="H17" s="51"/>
      <c r="I17" s="51"/>
      <c r="J17" s="51"/>
      <c r="K17" s="51"/>
      <c r="L17" s="51"/>
      <c r="M17" s="51"/>
      <c r="N17" s="52"/>
    </row>
    <row r="18" spans="1:14" ht="30" customHeight="1">
      <c r="A18" s="47"/>
      <c r="B18" s="48" t="s">
        <v>172</v>
      </c>
      <c r="C18" s="49" t="s">
        <v>158</v>
      </c>
      <c r="D18" s="50" t="s">
        <v>173</v>
      </c>
      <c r="E18" s="51">
        <f>(8*2.4)-((0.9*2.1)+(0.6*0.6))</f>
        <v>16.95</v>
      </c>
      <c r="F18" s="51"/>
      <c r="G18" s="51"/>
      <c r="H18" s="51"/>
      <c r="I18" s="51"/>
      <c r="J18" s="51"/>
      <c r="K18" s="51"/>
      <c r="L18" s="51"/>
      <c r="M18" s="51"/>
      <c r="N18" s="52"/>
    </row>
    <row r="19" spans="1:14" ht="30" customHeight="1">
      <c r="A19" s="47"/>
      <c r="B19" s="48"/>
      <c r="C19" s="49" t="s">
        <v>160</v>
      </c>
      <c r="D19" s="50" t="s">
        <v>174</v>
      </c>
      <c r="E19" s="51"/>
      <c r="F19" s="51"/>
      <c r="G19" s="51"/>
      <c r="H19" s="51">
        <f>1.5*2.5</f>
        <v>3.75</v>
      </c>
      <c r="I19" s="51"/>
      <c r="J19" s="51"/>
      <c r="K19" s="51"/>
      <c r="L19" s="51"/>
      <c r="M19" s="51"/>
      <c r="N19" s="52"/>
    </row>
    <row r="20" spans="1:14" ht="30" customHeight="1">
      <c r="A20" s="47"/>
      <c r="B20" s="48"/>
      <c r="C20" s="49" t="s">
        <v>161</v>
      </c>
      <c r="D20" s="50" t="s">
        <v>175</v>
      </c>
      <c r="E20" s="51"/>
      <c r="F20" s="51"/>
      <c r="G20" s="51"/>
      <c r="H20" s="51"/>
      <c r="I20" s="51">
        <f>1.5*2.5*0.057</f>
        <v>0.21375</v>
      </c>
      <c r="J20" s="51"/>
      <c r="K20" s="51"/>
      <c r="L20" s="51"/>
      <c r="M20" s="51"/>
      <c r="N20" s="52"/>
    </row>
    <row r="21" spans="1:14" ht="30" customHeight="1">
      <c r="A21" s="47"/>
      <c r="B21" s="48" t="s">
        <v>176</v>
      </c>
      <c r="C21" s="49" t="s">
        <v>158</v>
      </c>
      <c r="D21" s="50" t="s">
        <v>265</v>
      </c>
      <c r="E21" s="51">
        <f>(15.6*2.4)-((0.9*2.1)+(1.8*1.2))</f>
        <v>33.39</v>
      </c>
      <c r="F21" s="51"/>
      <c r="G21" s="51"/>
      <c r="H21" s="51"/>
      <c r="I21" s="51"/>
      <c r="J21" s="51"/>
      <c r="K21" s="51"/>
      <c r="L21" s="51"/>
      <c r="M21" s="51"/>
      <c r="N21" s="52"/>
    </row>
    <row r="22" spans="1:14" ht="30" customHeight="1">
      <c r="A22" s="47"/>
      <c r="B22" s="48"/>
      <c r="C22" s="49" t="s">
        <v>160</v>
      </c>
      <c r="D22" s="50" t="s">
        <v>177</v>
      </c>
      <c r="E22" s="51"/>
      <c r="F22" s="51"/>
      <c r="G22" s="51"/>
      <c r="H22" s="51"/>
      <c r="I22" s="51"/>
      <c r="J22" s="51">
        <f>3.9*3.9</f>
        <v>15.209999999999999</v>
      </c>
      <c r="K22" s="51"/>
      <c r="L22" s="51"/>
      <c r="M22" s="51"/>
      <c r="N22" s="52"/>
    </row>
    <row r="23" spans="1:14" ht="30" customHeight="1">
      <c r="A23" s="10"/>
      <c r="B23" s="10"/>
      <c r="C23" s="49" t="s">
        <v>161</v>
      </c>
      <c r="D23" s="32" t="s">
        <v>178</v>
      </c>
      <c r="E23" s="51"/>
      <c r="F23" s="51"/>
      <c r="G23" s="51"/>
      <c r="H23" s="51"/>
      <c r="I23" s="51">
        <f>3.9*3.9*0.057</f>
        <v>0.86697000000000002</v>
      </c>
      <c r="J23" s="51"/>
      <c r="K23" s="51"/>
      <c r="L23" s="51"/>
      <c r="M23" s="51"/>
      <c r="N23" s="52"/>
    </row>
    <row r="24" spans="1:14" ht="30" customHeight="1">
      <c r="A24" s="47"/>
      <c r="B24" s="48" t="s">
        <v>179</v>
      </c>
      <c r="C24" s="49" t="s">
        <v>160</v>
      </c>
      <c r="D24" s="50" t="s">
        <v>168</v>
      </c>
      <c r="E24" s="51"/>
      <c r="F24" s="51"/>
      <c r="G24" s="51"/>
      <c r="H24" s="51">
        <f>2.2*3</f>
        <v>6.6000000000000005</v>
      </c>
      <c r="I24" s="51"/>
      <c r="J24" s="51"/>
      <c r="K24" s="51"/>
      <c r="L24" s="51"/>
      <c r="M24" s="51"/>
      <c r="N24" s="52"/>
    </row>
    <row r="25" spans="1:14" ht="30" customHeight="1">
      <c r="A25" s="47"/>
      <c r="B25" s="48"/>
      <c r="C25" s="49" t="s">
        <v>161</v>
      </c>
      <c r="D25" s="50" t="s">
        <v>169</v>
      </c>
      <c r="E25" s="51"/>
      <c r="F25" s="51"/>
      <c r="G25" s="51"/>
      <c r="H25" s="51"/>
      <c r="I25" s="51">
        <f>2.2*3*0.057</f>
        <v>0.37620000000000003</v>
      </c>
      <c r="J25" s="51"/>
      <c r="K25" s="51"/>
      <c r="L25" s="51"/>
      <c r="M25" s="51"/>
      <c r="N25" s="52"/>
    </row>
    <row r="26" spans="1:14" ht="60" customHeight="1">
      <c r="A26" s="47" t="s">
        <v>180</v>
      </c>
      <c r="B26" s="48" t="s">
        <v>181</v>
      </c>
      <c r="C26" s="49" t="s">
        <v>158</v>
      </c>
      <c r="D26" s="50" t="s">
        <v>310</v>
      </c>
      <c r="E26" s="51">
        <f>(26.8*2.4)-((1.2*1.4)+(0.9*1.2)+(0.9*2.1*2)+(3*2.1)+(2.4*2.1)+(0.8*2.1))</f>
        <v>44.759999999999991</v>
      </c>
      <c r="F26" s="51"/>
      <c r="G26" s="51"/>
      <c r="H26" s="51"/>
      <c r="I26" s="51"/>
      <c r="J26" s="51"/>
      <c r="K26" s="51"/>
      <c r="L26" s="51"/>
      <c r="M26" s="51"/>
      <c r="N26" s="52"/>
    </row>
    <row r="27" spans="1:14" ht="30" customHeight="1">
      <c r="A27" s="47"/>
      <c r="B27" s="48"/>
      <c r="C27" s="49" t="s">
        <v>160</v>
      </c>
      <c r="D27" s="50" t="s">
        <v>309</v>
      </c>
      <c r="E27" s="51"/>
      <c r="F27" s="51"/>
      <c r="G27" s="51"/>
      <c r="H27" s="51"/>
      <c r="I27" s="51"/>
      <c r="J27" s="51">
        <f>(7.5*1.6)+(3.8*1.3)</f>
        <v>16.939999999999998</v>
      </c>
      <c r="K27" s="51"/>
      <c r="L27" s="51"/>
      <c r="M27" s="51"/>
      <c r="N27" s="52"/>
    </row>
    <row r="28" spans="1:14" ht="30" customHeight="1">
      <c r="A28" s="47"/>
      <c r="B28" s="48"/>
      <c r="C28" s="49" t="s">
        <v>161</v>
      </c>
      <c r="D28" s="50" t="s">
        <v>182</v>
      </c>
      <c r="E28" s="51"/>
      <c r="F28" s="51"/>
      <c r="G28" s="51"/>
      <c r="H28" s="51"/>
      <c r="I28" s="51">
        <f>((7.5*1.6)+(3.8*1.3))*0.057</f>
        <v>0.96557999999999988</v>
      </c>
      <c r="J28" s="51"/>
      <c r="K28" s="51"/>
      <c r="L28" s="51"/>
      <c r="M28" s="51"/>
      <c r="N28" s="52"/>
    </row>
    <row r="29" spans="1:14" ht="30" customHeight="1">
      <c r="A29" s="47"/>
      <c r="B29" s="48" t="s">
        <v>183</v>
      </c>
      <c r="C29" s="49" t="s">
        <v>158</v>
      </c>
      <c r="D29" s="50" t="s">
        <v>184</v>
      </c>
      <c r="E29" s="51">
        <f>(9.6*2.4)-(3*2.1*2)</f>
        <v>10.439999999999998</v>
      </c>
      <c r="F29" s="51"/>
      <c r="G29" s="51"/>
      <c r="H29" s="51"/>
      <c r="I29" s="51"/>
      <c r="J29" s="51"/>
      <c r="K29" s="51"/>
      <c r="L29" s="51"/>
      <c r="M29" s="51"/>
      <c r="N29" s="52"/>
    </row>
    <row r="30" spans="1:14" ht="30" customHeight="1">
      <c r="A30" s="47"/>
      <c r="B30" s="48"/>
      <c r="C30" s="49" t="s">
        <v>160</v>
      </c>
      <c r="D30" s="50" t="s">
        <v>185</v>
      </c>
      <c r="E30" s="51"/>
      <c r="F30" s="51"/>
      <c r="G30" s="51"/>
      <c r="H30" s="51"/>
      <c r="I30" s="51"/>
      <c r="J30" s="51">
        <f>3.8*1</f>
        <v>3.8</v>
      </c>
      <c r="K30" s="51"/>
      <c r="L30" s="51"/>
      <c r="M30" s="51"/>
      <c r="N30" s="52"/>
    </row>
    <row r="31" spans="1:14" ht="30" customHeight="1">
      <c r="A31" s="47"/>
      <c r="B31" s="48"/>
      <c r="C31" s="49" t="s">
        <v>161</v>
      </c>
      <c r="D31" s="50" t="s">
        <v>186</v>
      </c>
      <c r="E31" s="51"/>
      <c r="F31" s="51"/>
      <c r="G31" s="51"/>
      <c r="H31" s="51"/>
      <c r="I31" s="51">
        <f>3.8*1*0.057</f>
        <v>0.21659999999999999</v>
      </c>
      <c r="J31" s="51"/>
      <c r="K31" s="51"/>
      <c r="L31" s="51"/>
      <c r="M31" s="51"/>
      <c r="N31" s="52"/>
    </row>
    <row r="32" spans="1:14" ht="30" customHeight="1">
      <c r="A32" s="47"/>
      <c r="B32" s="48" t="s">
        <v>187</v>
      </c>
      <c r="C32" s="49" t="s">
        <v>158</v>
      </c>
      <c r="D32" s="50" t="s">
        <v>298</v>
      </c>
      <c r="E32" s="51">
        <f>(14*2.4)-((1.8*1.2)+(0.9*2.1))</f>
        <v>29.55</v>
      </c>
      <c r="F32" s="51"/>
      <c r="G32" s="51"/>
      <c r="H32" s="51"/>
      <c r="I32" s="51"/>
      <c r="J32" s="51"/>
      <c r="K32" s="51"/>
      <c r="L32" s="51"/>
      <c r="M32" s="51"/>
      <c r="N32" s="52"/>
    </row>
    <row r="33" spans="1:14" ht="30" customHeight="1">
      <c r="A33" s="47"/>
      <c r="B33" s="48"/>
      <c r="C33" s="49" t="s">
        <v>160</v>
      </c>
      <c r="D33" s="50" t="s">
        <v>188</v>
      </c>
      <c r="E33" s="51"/>
      <c r="F33" s="51"/>
      <c r="G33" s="51"/>
      <c r="H33" s="51"/>
      <c r="I33" s="51"/>
      <c r="J33" s="51">
        <f>3.7*3.3</f>
        <v>12.209999999999999</v>
      </c>
      <c r="K33" s="51"/>
      <c r="L33" s="51"/>
      <c r="M33" s="51"/>
      <c r="N33" s="52"/>
    </row>
    <row r="34" spans="1:14" ht="30" customHeight="1">
      <c r="A34" s="47"/>
      <c r="B34" s="48"/>
      <c r="C34" s="49" t="s">
        <v>161</v>
      </c>
      <c r="D34" s="50" t="s">
        <v>189</v>
      </c>
      <c r="E34" s="51"/>
      <c r="F34" s="51"/>
      <c r="G34" s="51"/>
      <c r="H34" s="51"/>
      <c r="I34" s="51">
        <f>3.7*3.3*0.057</f>
        <v>0.69596999999999998</v>
      </c>
      <c r="J34" s="51"/>
      <c r="K34" s="51"/>
      <c r="L34" s="51"/>
      <c r="M34" s="51"/>
      <c r="N34" s="52"/>
    </row>
    <row r="35" spans="1:14" ht="30" customHeight="1">
      <c r="A35" s="47"/>
      <c r="B35" s="48" t="s">
        <v>190</v>
      </c>
      <c r="C35" s="49" t="s">
        <v>158</v>
      </c>
      <c r="D35" s="50" t="s">
        <v>303</v>
      </c>
      <c r="E35" s="51">
        <f>(13.2*2.4)-((1.8*1.2)+(2.4*2.1))</f>
        <v>24.479999999999997</v>
      </c>
      <c r="F35" s="51"/>
      <c r="G35" s="51"/>
      <c r="H35" s="51"/>
      <c r="I35" s="51"/>
      <c r="J35" s="51"/>
      <c r="K35" s="51"/>
      <c r="L35" s="51"/>
      <c r="M35" s="51"/>
      <c r="N35" s="52"/>
    </row>
    <row r="36" spans="1:14" ht="30" customHeight="1">
      <c r="A36" s="47"/>
      <c r="B36" s="48"/>
      <c r="C36" s="49" t="s">
        <v>160</v>
      </c>
      <c r="D36" s="50" t="s">
        <v>191</v>
      </c>
      <c r="E36" s="51"/>
      <c r="F36" s="51"/>
      <c r="G36" s="51"/>
      <c r="H36" s="51"/>
      <c r="I36" s="51"/>
      <c r="J36" s="51">
        <f>3.6*3</f>
        <v>10.8</v>
      </c>
      <c r="K36" s="51"/>
      <c r="L36" s="51"/>
      <c r="M36" s="51"/>
      <c r="N36" s="52"/>
    </row>
    <row r="37" spans="1:14" ht="30" customHeight="1">
      <c r="A37" s="47"/>
      <c r="B37" s="48"/>
      <c r="C37" s="49" t="s">
        <v>161</v>
      </c>
      <c r="D37" s="50" t="s">
        <v>192</v>
      </c>
      <c r="E37" s="51"/>
      <c r="F37" s="51"/>
      <c r="G37" s="51"/>
      <c r="H37" s="51"/>
      <c r="I37" s="51">
        <f>3.6*3*0.057</f>
        <v>0.61560000000000004</v>
      </c>
      <c r="J37" s="51"/>
      <c r="K37" s="51"/>
      <c r="L37" s="51"/>
      <c r="M37" s="51"/>
      <c r="N37" s="52"/>
    </row>
    <row r="38" spans="1:14" ht="30" customHeight="1">
      <c r="A38" s="47"/>
      <c r="B38" s="48" t="s">
        <v>193</v>
      </c>
      <c r="C38" s="49" t="s">
        <v>158</v>
      </c>
      <c r="D38" s="50" t="s">
        <v>306</v>
      </c>
      <c r="E38" s="51">
        <f>(15.6*2.4)-((0.9*2.1)+(1.3*2.1)+(1.8*1.2))</f>
        <v>30.659999999999997</v>
      </c>
      <c r="F38" s="51"/>
      <c r="G38" s="51"/>
      <c r="H38" s="51"/>
      <c r="I38" s="51"/>
      <c r="J38" s="51"/>
      <c r="K38" s="51"/>
      <c r="L38" s="51"/>
      <c r="M38" s="51"/>
      <c r="N38" s="52"/>
    </row>
    <row r="39" spans="1:14" ht="30" customHeight="1">
      <c r="A39" s="47"/>
      <c r="B39" s="48"/>
      <c r="C39" s="49" t="s">
        <v>160</v>
      </c>
      <c r="D39" s="50" t="s">
        <v>177</v>
      </c>
      <c r="E39" s="51"/>
      <c r="F39" s="51"/>
      <c r="G39" s="51"/>
      <c r="H39" s="51"/>
      <c r="I39" s="51"/>
      <c r="J39" s="51">
        <f>3.9*3.9</f>
        <v>15.209999999999999</v>
      </c>
      <c r="K39" s="51"/>
      <c r="L39" s="51"/>
      <c r="M39" s="51"/>
      <c r="N39" s="52"/>
    </row>
    <row r="40" spans="1:14" ht="30" customHeight="1">
      <c r="A40" s="47"/>
      <c r="B40" s="48"/>
      <c r="C40" s="49" t="s">
        <v>161</v>
      </c>
      <c r="D40" s="50" t="s">
        <v>178</v>
      </c>
      <c r="E40" s="51"/>
      <c r="F40" s="51"/>
      <c r="G40" s="51"/>
      <c r="H40" s="51"/>
      <c r="I40" s="51">
        <f>3.9*3.9*0.057</f>
        <v>0.86697000000000002</v>
      </c>
      <c r="J40" s="51"/>
      <c r="K40" s="51"/>
      <c r="L40" s="51"/>
      <c r="M40" s="51"/>
      <c r="N40" s="52"/>
    </row>
    <row r="41" spans="1:14" ht="30" customHeight="1">
      <c r="A41" s="47"/>
      <c r="B41" s="48" t="s">
        <v>194</v>
      </c>
      <c r="C41" s="49" t="s">
        <v>158</v>
      </c>
      <c r="D41" s="50" t="s">
        <v>317</v>
      </c>
      <c r="E41" s="51">
        <f>(6.2*2.4)-((1.3*2.1)+(0.8*2.1))</f>
        <v>10.469999999999999</v>
      </c>
      <c r="F41" s="51"/>
      <c r="G41" s="51"/>
      <c r="H41" s="51"/>
      <c r="I41" s="51"/>
      <c r="J41" s="51"/>
      <c r="K41" s="51"/>
      <c r="L41" s="51"/>
      <c r="M41" s="51"/>
      <c r="N41" s="52"/>
    </row>
    <row r="42" spans="1:14" ht="30" customHeight="1">
      <c r="A42" s="47"/>
      <c r="B42" s="48"/>
      <c r="C42" s="49" t="s">
        <v>160</v>
      </c>
      <c r="D42" s="50" t="s">
        <v>195</v>
      </c>
      <c r="E42" s="51"/>
      <c r="F42" s="51"/>
      <c r="G42" s="51"/>
      <c r="H42" s="51"/>
      <c r="I42" s="51"/>
      <c r="J42" s="51">
        <f>1.5*1.6</f>
        <v>2.4000000000000004</v>
      </c>
      <c r="K42" s="51"/>
      <c r="L42" s="51"/>
      <c r="M42" s="51"/>
      <c r="N42" s="52"/>
    </row>
    <row r="43" spans="1:14" ht="30" customHeight="1">
      <c r="A43" s="47"/>
      <c r="B43" s="48"/>
      <c r="C43" s="49" t="s">
        <v>161</v>
      </c>
      <c r="D43" s="50" t="s">
        <v>196</v>
      </c>
      <c r="E43" s="51"/>
      <c r="F43" s="51"/>
      <c r="G43" s="51"/>
      <c r="H43" s="51"/>
      <c r="I43" s="51">
        <f>1.5*1.6*0.057</f>
        <v>0.13680000000000003</v>
      </c>
      <c r="J43" s="51"/>
      <c r="K43" s="51"/>
      <c r="L43" s="51"/>
      <c r="M43" s="51"/>
      <c r="N43" s="52"/>
    </row>
    <row r="44" spans="1:14" ht="30" customHeight="1">
      <c r="A44" s="47" t="s">
        <v>197</v>
      </c>
      <c r="B44" s="48"/>
      <c r="C44" s="49" t="s">
        <v>160</v>
      </c>
      <c r="D44" s="50"/>
      <c r="E44" s="51"/>
      <c r="F44" s="51"/>
      <c r="G44" s="51"/>
      <c r="H44" s="51"/>
      <c r="I44" s="51"/>
      <c r="J44" s="51"/>
      <c r="K44" s="51">
        <v>106.8</v>
      </c>
      <c r="L44" s="51"/>
      <c r="M44" s="51"/>
      <c r="N44" s="52"/>
    </row>
    <row r="45" spans="1:14" ht="60" customHeight="1">
      <c r="A45" s="47" t="s">
        <v>198</v>
      </c>
      <c r="B45" s="48"/>
      <c r="C45" s="49"/>
      <c r="D45" s="50" t="s">
        <v>199</v>
      </c>
      <c r="E45" s="51"/>
      <c r="F45" s="51">
        <f>15.3+4.2+8+12+3.6+3.6+30+20.4+10.2+5.5+5.8+25+20.4+6+6.6</f>
        <v>176.6</v>
      </c>
      <c r="G45" s="51"/>
      <c r="H45" s="51"/>
      <c r="I45" s="51"/>
      <c r="J45" s="51"/>
      <c r="K45" s="51"/>
      <c r="L45" s="51"/>
      <c r="M45" s="51"/>
      <c r="N45" s="52"/>
    </row>
    <row r="46" spans="1:14" ht="30" customHeight="1">
      <c r="A46" s="47" t="s">
        <v>200</v>
      </c>
      <c r="B46" s="48"/>
      <c r="C46" s="49"/>
      <c r="D46" s="50"/>
      <c r="E46" s="51"/>
      <c r="F46" s="51"/>
      <c r="G46" s="51">
        <v>14.4</v>
      </c>
      <c r="H46" s="51"/>
      <c r="I46" s="51"/>
      <c r="J46" s="51"/>
      <c r="K46" s="51"/>
      <c r="L46" s="51"/>
      <c r="M46" s="51"/>
      <c r="N46" s="52"/>
    </row>
    <row r="47" spans="1:14" ht="30" customHeight="1">
      <c r="A47" s="47"/>
      <c r="B47" s="48"/>
      <c r="C47" s="49"/>
      <c r="D47" s="50"/>
      <c r="E47" s="51"/>
      <c r="F47" s="51"/>
      <c r="G47" s="51"/>
      <c r="H47" s="51"/>
      <c r="I47" s="51"/>
      <c r="J47" s="51"/>
      <c r="K47" s="51"/>
      <c r="L47" s="51"/>
      <c r="M47" s="51"/>
      <c r="N47" s="52"/>
    </row>
    <row r="48" spans="1:14" ht="30" customHeight="1">
      <c r="A48" s="47"/>
      <c r="B48" s="48"/>
      <c r="C48" s="49"/>
      <c r="D48" s="50"/>
      <c r="E48" s="51"/>
      <c r="F48" s="51"/>
      <c r="G48" s="51"/>
      <c r="H48" s="51"/>
      <c r="I48" s="51"/>
      <c r="J48" s="51"/>
      <c r="K48" s="51"/>
      <c r="L48" s="51"/>
      <c r="M48" s="51"/>
      <c r="N48" s="52"/>
    </row>
    <row r="49" spans="1:14" ht="30" customHeight="1">
      <c r="A49" s="48" t="s">
        <v>19</v>
      </c>
      <c r="B49" s="48"/>
      <c r="C49" s="53"/>
      <c r="D49" s="54"/>
      <c r="E49" s="51">
        <f>SUM(E5:E48)</f>
        <v>386.52</v>
      </c>
      <c r="F49" s="51">
        <f t="shared" ref="F49:N49" si="0">SUM(F5:F48)</f>
        <v>176.6</v>
      </c>
      <c r="G49" s="51">
        <f t="shared" si="0"/>
        <v>14.4</v>
      </c>
      <c r="H49" s="51">
        <f t="shared" si="0"/>
        <v>10.350000000000001</v>
      </c>
      <c r="I49" s="51">
        <f t="shared" si="0"/>
        <v>8.4753299999999996</v>
      </c>
      <c r="J49" s="51">
        <f t="shared" si="0"/>
        <v>138.34</v>
      </c>
      <c r="K49" s="51">
        <f t="shared" si="0"/>
        <v>106.8</v>
      </c>
      <c r="L49" s="51">
        <f t="shared" si="0"/>
        <v>0</v>
      </c>
      <c r="M49" s="51">
        <f t="shared" si="0"/>
        <v>0</v>
      </c>
      <c r="N49" s="51">
        <f t="shared" si="0"/>
        <v>0</v>
      </c>
    </row>
  </sheetData>
  <mergeCells count="5">
    <mergeCell ref="A1:N1"/>
    <mergeCell ref="A2:A4"/>
    <mergeCell ref="B2:B4"/>
    <mergeCell ref="C2:C4"/>
    <mergeCell ref="D2:D4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90" zoomScaleSheetLayoutView="90" workbookViewId="0">
      <pane ySplit="5" topLeftCell="A12" activePane="bottomLeft" state="frozen"/>
      <selection pane="bottomLeft" activeCell="D12" sqref="D12"/>
    </sheetView>
  </sheetViews>
  <sheetFormatPr defaultRowHeight="13.5"/>
  <cols>
    <col min="1" max="2" width="14.625" style="8" customWidth="1"/>
    <col min="3" max="9" width="17.875" style="2" customWidth="1"/>
    <col min="10" max="10" width="17.875" style="1" customWidth="1"/>
    <col min="11" max="16384" width="9" style="1"/>
  </cols>
  <sheetData>
    <row r="1" spans="1:10" ht="20.25" customHeight="1">
      <c r="A1" s="155" t="s">
        <v>97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>
      <c r="A2" s="9"/>
      <c r="B2" s="9"/>
      <c r="J2" s="56"/>
    </row>
    <row r="3" spans="1:10" ht="18.75" customHeight="1">
      <c r="A3" s="122" t="s">
        <v>22</v>
      </c>
      <c r="B3" s="123" t="s">
        <v>19</v>
      </c>
      <c r="C3" s="3" t="str">
        <f>'산출서(타일)'!E2</f>
        <v>바닥타일</v>
      </c>
      <c r="D3" s="3" t="str">
        <f>'산출서(타일)'!F2</f>
        <v>벽타일</v>
      </c>
      <c r="E3" s="3" t="str">
        <f>'산출서(타일)'!G2</f>
        <v>코너비드</v>
      </c>
      <c r="F3" s="3" t="str">
        <f>'산출서(타일)'!H2</f>
        <v>육가</v>
      </c>
      <c r="G3" s="3" t="str">
        <f>'산출서(타일)'!I2</f>
        <v>포리싱타일</v>
      </c>
      <c r="H3" s="3"/>
      <c r="I3" s="3"/>
      <c r="J3" s="3"/>
    </row>
    <row r="4" spans="1:10" ht="18.75" customHeight="1">
      <c r="A4" s="122"/>
      <c r="B4" s="124"/>
      <c r="C4" s="3" t="str">
        <f>'산출서(타일)'!E3</f>
        <v>M2</v>
      </c>
      <c r="D4" s="3" t="str">
        <f>'산출서(타일)'!F3</f>
        <v>M2</v>
      </c>
      <c r="E4" s="3" t="str">
        <f>'산출서(타일)'!G3</f>
        <v>EA</v>
      </c>
      <c r="F4" s="3" t="str">
        <f>'산출서(타일)'!H3</f>
        <v>EA</v>
      </c>
      <c r="G4" s="3" t="str">
        <f>'산출서(타일)'!I3</f>
        <v>M2</v>
      </c>
      <c r="H4" s="3"/>
      <c r="I4" s="3"/>
      <c r="J4" s="3"/>
    </row>
    <row r="5" spans="1:10" ht="18.75" customHeight="1">
      <c r="A5" s="142"/>
      <c r="B5" s="125"/>
      <c r="C5" s="3" t="str">
        <f>'산출서(타일)'!E4</f>
        <v>자기질타일</v>
      </c>
      <c r="D5" s="3" t="str">
        <f>'산출서(타일)'!F4</f>
        <v>도기질타일</v>
      </c>
      <c r="E5" s="3" t="str">
        <f>'산출서(타일)'!G4</f>
        <v>L:2400</v>
      </c>
      <c r="F5" s="3">
        <f>'산출서(타일)'!H4</f>
        <v>0</v>
      </c>
      <c r="G5" s="3">
        <f>'산출서(타일)'!I4</f>
        <v>0</v>
      </c>
      <c r="H5" s="3"/>
      <c r="I5" s="3"/>
      <c r="J5" s="3"/>
    </row>
    <row r="6" spans="1:10" ht="30" customHeight="1">
      <c r="A6" s="6" t="s">
        <v>19</v>
      </c>
      <c r="B6" s="6"/>
      <c r="C6" s="5">
        <f>'산출서(타일)'!E26</f>
        <v>34.11</v>
      </c>
      <c r="D6" s="5">
        <f>'산출서(타일)'!F26</f>
        <v>61.319999999999993</v>
      </c>
      <c r="E6" s="5">
        <f>'산출서(타일)'!G26</f>
        <v>16</v>
      </c>
      <c r="F6" s="5">
        <f>'산출서(타일)'!H26</f>
        <v>7</v>
      </c>
      <c r="G6" s="5">
        <f>'산출서(타일)'!I26</f>
        <v>2.8800000000000003</v>
      </c>
      <c r="H6" s="5"/>
      <c r="I6" s="5"/>
      <c r="J6" s="5"/>
    </row>
    <row r="7" spans="1:10" ht="30" customHeight="1">
      <c r="A7" s="6"/>
      <c r="B7" s="6"/>
      <c r="C7" s="5"/>
      <c r="D7" s="5"/>
      <c r="E7" s="5"/>
      <c r="F7" s="5"/>
      <c r="G7" s="5"/>
      <c r="H7" s="5"/>
      <c r="I7" s="5"/>
      <c r="J7" s="5"/>
    </row>
    <row r="8" spans="1:10" ht="30" customHeight="1">
      <c r="A8" s="6" t="s">
        <v>6</v>
      </c>
      <c r="B8" s="6"/>
      <c r="C8" s="57">
        <v>0.05</v>
      </c>
      <c r="D8" s="57">
        <v>0.05</v>
      </c>
      <c r="E8" s="57"/>
      <c r="F8" s="57"/>
      <c r="G8" s="57">
        <v>0.05</v>
      </c>
      <c r="H8" s="57"/>
      <c r="I8" s="57"/>
      <c r="J8" s="57"/>
    </row>
    <row r="9" spans="1:10" ht="30" customHeight="1">
      <c r="A9" s="6"/>
      <c r="B9" s="6"/>
      <c r="C9" s="5">
        <f>C6*C8</f>
        <v>1.7055</v>
      </c>
      <c r="D9" s="5">
        <f t="shared" ref="D9:F9" si="0">D6*D8</f>
        <v>3.0659999999999998</v>
      </c>
      <c r="E9" s="5">
        <f t="shared" si="0"/>
        <v>0</v>
      </c>
      <c r="F9" s="5">
        <f t="shared" si="0"/>
        <v>0</v>
      </c>
      <c r="G9" s="5">
        <f t="shared" ref="G9" si="1">G6*G8</f>
        <v>0.14400000000000002</v>
      </c>
      <c r="H9" s="5"/>
      <c r="I9" s="5"/>
      <c r="J9" s="5"/>
    </row>
    <row r="10" spans="1:10" ht="30" customHeight="1">
      <c r="A10" s="6"/>
      <c r="B10" s="6"/>
      <c r="C10" s="5"/>
      <c r="D10" s="5"/>
      <c r="E10" s="5"/>
      <c r="F10" s="5"/>
      <c r="G10" s="5"/>
      <c r="H10" s="5"/>
      <c r="I10" s="5"/>
      <c r="J10" s="40"/>
    </row>
    <row r="11" spans="1:10" ht="30" customHeight="1">
      <c r="A11" s="6" t="s">
        <v>24</v>
      </c>
      <c r="B11" s="6"/>
      <c r="C11" s="13">
        <f>C6+C9</f>
        <v>35.8155</v>
      </c>
      <c r="D11" s="13">
        <f t="shared" ref="D11:F11" si="2">D6+D9</f>
        <v>64.385999999999996</v>
      </c>
      <c r="E11" s="13">
        <f t="shared" si="2"/>
        <v>16</v>
      </c>
      <c r="F11" s="13">
        <f t="shared" si="2"/>
        <v>7</v>
      </c>
      <c r="G11" s="13">
        <f t="shared" ref="G11" si="3">G6+G9</f>
        <v>3.0240000000000005</v>
      </c>
      <c r="H11" s="13"/>
      <c r="I11" s="13"/>
      <c r="J11" s="5"/>
    </row>
    <row r="12" spans="1:10" ht="30" customHeight="1">
      <c r="A12" s="6"/>
      <c r="B12" s="6"/>
      <c r="C12" s="5"/>
      <c r="D12" s="5"/>
      <c r="E12" s="5"/>
      <c r="F12" s="5"/>
      <c r="G12" s="5"/>
      <c r="H12" s="5"/>
      <c r="I12" s="5"/>
      <c r="J12" s="40"/>
    </row>
    <row r="13" spans="1:10" ht="30" customHeight="1">
      <c r="A13" s="6"/>
      <c r="B13" s="58"/>
      <c r="C13" s="59"/>
      <c r="D13" s="59"/>
      <c r="E13" s="59"/>
      <c r="F13" s="59"/>
      <c r="G13" s="59"/>
      <c r="H13" s="59"/>
      <c r="I13" s="59"/>
      <c r="J13" s="59"/>
    </row>
    <row r="14" spans="1:10" ht="30" customHeight="1">
      <c r="A14" s="6" t="s">
        <v>49</v>
      </c>
      <c r="B14" s="58">
        <f t="shared" ref="B14" si="4">SUM(C14:J14)</f>
        <v>36.153389999999995</v>
      </c>
      <c r="C14" s="59">
        <f>C6*7.14/20</f>
        <v>12.177269999999998</v>
      </c>
      <c r="D14" s="59">
        <f>D6*7.82/20</f>
        <v>23.976119999999998</v>
      </c>
      <c r="E14" s="59"/>
      <c r="F14" s="59"/>
      <c r="G14" s="59"/>
      <c r="H14" s="59"/>
      <c r="I14" s="59"/>
      <c r="J14" s="59"/>
    </row>
    <row r="15" spans="1:10" ht="30" customHeight="1">
      <c r="A15" s="6" t="s">
        <v>50</v>
      </c>
      <c r="B15" s="58">
        <f>SUM(C15:J15)</f>
        <v>11.928749999999999</v>
      </c>
      <c r="C15" s="60">
        <f>C6*2.5/20</f>
        <v>4.2637499999999999</v>
      </c>
      <c r="D15" s="60">
        <f>D6*2.5/20</f>
        <v>7.6649999999999991</v>
      </c>
      <c r="E15" s="60"/>
      <c r="F15" s="60"/>
      <c r="G15" s="61"/>
      <c r="H15" s="61"/>
      <c r="I15" s="60"/>
      <c r="J15" s="59"/>
    </row>
    <row r="16" spans="1:10" ht="30" customHeight="1">
      <c r="A16" s="6"/>
      <c r="B16" s="6"/>
      <c r="C16" s="59"/>
      <c r="D16" s="59"/>
      <c r="E16" s="59"/>
      <c r="F16" s="59"/>
      <c r="G16" s="59"/>
      <c r="H16" s="59"/>
      <c r="I16" s="59"/>
      <c r="J16" s="62"/>
    </row>
    <row r="17" spans="1:10" ht="30" customHeight="1">
      <c r="A17" s="6" t="s">
        <v>25</v>
      </c>
      <c r="B17" s="58">
        <f>SUM(C17:J17)</f>
        <v>28.650320999999998</v>
      </c>
      <c r="C17" s="59">
        <f>C11*8.16/40</f>
        <v>7.306362</v>
      </c>
      <c r="D17" s="59">
        <f>D11*13.26/40</f>
        <v>21.343958999999998</v>
      </c>
      <c r="E17" s="59"/>
      <c r="F17" s="59"/>
      <c r="G17" s="59"/>
      <c r="H17" s="59"/>
      <c r="I17" s="59"/>
      <c r="J17" s="62"/>
    </row>
    <row r="18" spans="1:10" ht="30" customHeight="1">
      <c r="A18" s="6" t="s">
        <v>51</v>
      </c>
      <c r="B18" s="58">
        <f>SUM(C18:J18)</f>
        <v>2.9843509499999996</v>
      </c>
      <c r="C18" s="59">
        <f>C11*0.0249</f>
        <v>0.89180594999999996</v>
      </c>
      <c r="D18" s="59">
        <f>D11*0.0325</f>
        <v>2.0925449999999999</v>
      </c>
      <c r="E18" s="59"/>
      <c r="F18" s="59"/>
      <c r="G18" s="59"/>
      <c r="H18" s="59"/>
      <c r="I18" s="59"/>
      <c r="J18" s="62"/>
    </row>
    <row r="19" spans="1:10" ht="30" customHeight="1">
      <c r="A19" s="6"/>
      <c r="B19" s="6"/>
      <c r="C19" s="59"/>
      <c r="D19" s="59"/>
      <c r="E19" s="59"/>
      <c r="F19" s="59"/>
      <c r="G19" s="59"/>
      <c r="H19" s="59"/>
      <c r="I19" s="59"/>
      <c r="J19" s="59"/>
    </row>
    <row r="20" spans="1:10" ht="30" customHeight="1">
      <c r="A20" s="6"/>
      <c r="B20" s="6"/>
      <c r="C20" s="59"/>
      <c r="D20" s="59"/>
      <c r="E20" s="59"/>
      <c r="F20" s="63"/>
      <c r="G20" s="59"/>
      <c r="H20" s="59"/>
      <c r="I20" s="59"/>
      <c r="J20" s="64"/>
    </row>
    <row r="21" spans="1:10" ht="30" customHeight="1">
      <c r="A21" s="6"/>
      <c r="B21" s="6"/>
      <c r="C21" s="59"/>
      <c r="D21" s="59"/>
      <c r="E21" s="59"/>
      <c r="F21" s="63"/>
      <c r="G21" s="59"/>
      <c r="H21" s="59"/>
      <c r="I21" s="59"/>
      <c r="J21" s="64"/>
    </row>
    <row r="22" spans="1:10" ht="30" customHeight="1">
      <c r="A22" s="6"/>
      <c r="B22" s="6"/>
      <c r="C22" s="59"/>
      <c r="D22" s="59"/>
      <c r="E22" s="59"/>
      <c r="F22" s="63"/>
      <c r="G22" s="59"/>
      <c r="H22" s="59"/>
      <c r="I22" s="59"/>
      <c r="J22" s="64"/>
    </row>
    <row r="23" spans="1:10" ht="30" customHeight="1">
      <c r="A23" s="6"/>
      <c r="B23" s="6"/>
      <c r="C23" s="59"/>
      <c r="D23" s="59"/>
      <c r="E23" s="59"/>
      <c r="F23" s="63"/>
      <c r="G23" s="59"/>
      <c r="H23" s="59"/>
      <c r="I23" s="59"/>
      <c r="J23" s="64"/>
    </row>
    <row r="24" spans="1:10" ht="30" customHeight="1">
      <c r="A24" s="6"/>
      <c r="B24" s="6"/>
      <c r="C24" s="59"/>
      <c r="D24" s="59"/>
      <c r="E24" s="59"/>
      <c r="F24" s="63"/>
      <c r="G24" s="59"/>
      <c r="H24" s="59"/>
      <c r="I24" s="59"/>
      <c r="J24" s="64"/>
    </row>
    <row r="25" spans="1:10" ht="30" customHeight="1">
      <c r="A25" s="6"/>
      <c r="B25" s="6"/>
      <c r="C25" s="59"/>
      <c r="D25" s="59"/>
      <c r="E25" s="59"/>
      <c r="F25" s="63"/>
      <c r="G25" s="59"/>
      <c r="H25" s="59"/>
      <c r="I25" s="59"/>
      <c r="J25" s="64"/>
    </row>
    <row r="26" spans="1:10" ht="30" customHeight="1">
      <c r="A26" s="6"/>
      <c r="B26" s="6"/>
      <c r="C26" s="59"/>
      <c r="D26" s="59"/>
      <c r="E26" s="59"/>
      <c r="F26" s="63"/>
      <c r="G26" s="59"/>
      <c r="H26" s="59"/>
      <c r="I26" s="59"/>
      <c r="J26" s="64"/>
    </row>
    <row r="27" spans="1:10" ht="30" customHeight="1">
      <c r="A27" s="6"/>
      <c r="B27" s="6"/>
      <c r="C27" s="59"/>
      <c r="D27" s="59"/>
      <c r="E27" s="59"/>
      <c r="F27" s="63"/>
      <c r="G27" s="59"/>
      <c r="H27" s="59"/>
      <c r="I27" s="59"/>
      <c r="J27" s="62"/>
    </row>
  </sheetData>
  <mergeCells count="3">
    <mergeCell ref="A1:J1"/>
    <mergeCell ref="A3:A5"/>
    <mergeCell ref="B3:B5"/>
  </mergeCells>
  <phoneticPr fontId="2" type="noConversion"/>
  <printOptions horizontalCentered="1"/>
  <pageMargins left="0.59055118110236227" right="0.59055118110236227" top="0.39370078740157483" bottom="0.3937007874015748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view="pageBreakPreview" zoomScale="90" zoomScaleSheetLayoutView="90" workbookViewId="0">
      <pane ySplit="4" topLeftCell="A5" activePane="bottomLeft" state="frozen"/>
      <selection pane="bottomLeft" activeCell="I12" sqref="I12"/>
    </sheetView>
  </sheetViews>
  <sheetFormatPr defaultRowHeight="13.5"/>
  <cols>
    <col min="1" max="1" width="9" style="8" customWidth="1"/>
    <col min="2" max="3" width="11.875" style="8" customWidth="1"/>
    <col min="4" max="4" width="51.25" style="2" customWidth="1"/>
    <col min="5" max="11" width="11.5" style="2" customWidth="1"/>
    <col min="12" max="12" width="11.5" style="1" customWidth="1"/>
    <col min="13" max="16384" width="9" style="1"/>
  </cols>
  <sheetData>
    <row r="1" spans="1:12" ht="33.75" customHeight="1">
      <c r="A1" s="156" t="s">
        <v>58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8.75" customHeight="1">
      <c r="A2" s="123" t="s">
        <v>29</v>
      </c>
      <c r="B2" s="133" t="s">
        <v>30</v>
      </c>
      <c r="C2" s="123" t="s">
        <v>22</v>
      </c>
      <c r="D2" s="158" t="s">
        <v>1</v>
      </c>
      <c r="E2" s="3" t="s">
        <v>52</v>
      </c>
      <c r="F2" s="3" t="s">
        <v>53</v>
      </c>
      <c r="G2" s="3" t="s">
        <v>39</v>
      </c>
      <c r="H2" s="3" t="s">
        <v>54</v>
      </c>
      <c r="I2" s="3" t="s">
        <v>108</v>
      </c>
      <c r="J2" s="3"/>
      <c r="K2" s="3"/>
      <c r="L2" s="36"/>
    </row>
    <row r="3" spans="1:12" ht="18.75" customHeight="1">
      <c r="A3" s="124"/>
      <c r="B3" s="157"/>
      <c r="C3" s="124"/>
      <c r="D3" s="159"/>
      <c r="E3" s="3" t="s">
        <v>33</v>
      </c>
      <c r="F3" s="3" t="s">
        <v>33</v>
      </c>
      <c r="G3" s="3" t="s">
        <v>98</v>
      </c>
      <c r="H3" s="3" t="s">
        <v>55</v>
      </c>
      <c r="I3" s="3" t="s">
        <v>103</v>
      </c>
      <c r="J3" s="3"/>
      <c r="K3" s="3"/>
      <c r="L3" s="3"/>
    </row>
    <row r="4" spans="1:12" ht="18.75" customHeight="1">
      <c r="A4" s="125"/>
      <c r="B4" s="135"/>
      <c r="C4" s="125"/>
      <c r="D4" s="160"/>
      <c r="E4" s="3" t="s">
        <v>56</v>
      </c>
      <c r="F4" s="3" t="s">
        <v>202</v>
      </c>
      <c r="G4" s="3" t="s">
        <v>99</v>
      </c>
      <c r="H4" s="3"/>
      <c r="I4" s="3"/>
      <c r="J4" s="3"/>
      <c r="K4" s="3"/>
      <c r="L4" s="36"/>
    </row>
    <row r="5" spans="1:12" ht="30" customHeight="1">
      <c r="A5" s="10" t="s">
        <v>94</v>
      </c>
      <c r="B5" s="10" t="s">
        <v>157</v>
      </c>
      <c r="C5" s="10" t="s">
        <v>160</v>
      </c>
      <c r="D5" s="32" t="s">
        <v>201</v>
      </c>
      <c r="E5" s="11">
        <f>2.2*1.6</f>
        <v>3.5200000000000005</v>
      </c>
      <c r="F5" s="11"/>
      <c r="G5" s="11"/>
      <c r="H5" s="11">
        <v>1</v>
      </c>
      <c r="I5" s="11"/>
      <c r="J5" s="11"/>
      <c r="K5" s="11"/>
      <c r="L5" s="40"/>
    </row>
    <row r="6" spans="1:12" ht="30" customHeight="1">
      <c r="A6" s="10"/>
      <c r="B6" s="10" t="s">
        <v>203</v>
      </c>
      <c r="C6" s="10" t="s">
        <v>160</v>
      </c>
      <c r="D6" s="32" t="s">
        <v>204</v>
      </c>
      <c r="E6" s="11">
        <f>1.7*2.5</f>
        <v>4.25</v>
      </c>
      <c r="F6" s="11"/>
      <c r="G6" s="11"/>
      <c r="H6" s="11">
        <v>1</v>
      </c>
      <c r="I6" s="11"/>
      <c r="J6" s="11"/>
      <c r="K6" s="11"/>
      <c r="L6" s="40"/>
    </row>
    <row r="7" spans="1:12" ht="30" customHeight="1">
      <c r="A7" s="10"/>
      <c r="B7" s="10"/>
      <c r="C7" s="10" t="s">
        <v>158</v>
      </c>
      <c r="D7" s="32" t="s">
        <v>205</v>
      </c>
      <c r="E7" s="11"/>
      <c r="F7" s="11">
        <f>(8.4*2.4)-((0.6*0.6)+(0.8*2.1))</f>
        <v>18.12</v>
      </c>
      <c r="G7" s="11">
        <v>4</v>
      </c>
      <c r="H7" s="11"/>
      <c r="I7" s="11"/>
      <c r="J7" s="11"/>
      <c r="K7" s="11"/>
      <c r="L7" s="40"/>
    </row>
    <row r="8" spans="1:12" ht="30" customHeight="1">
      <c r="A8" s="10"/>
      <c r="B8" s="10" t="s">
        <v>170</v>
      </c>
      <c r="C8" s="10" t="s">
        <v>160</v>
      </c>
      <c r="D8" s="32" t="s">
        <v>206</v>
      </c>
      <c r="E8" s="11">
        <f>2.4*2.5</f>
        <v>6</v>
      </c>
      <c r="F8" s="11"/>
      <c r="G8" s="11"/>
      <c r="H8" s="11">
        <v>1</v>
      </c>
      <c r="I8" s="11"/>
      <c r="J8" s="11"/>
      <c r="K8" s="11"/>
      <c r="L8" s="40"/>
    </row>
    <row r="9" spans="1:12" ht="30" customHeight="1">
      <c r="A9" s="10"/>
      <c r="B9" s="10" t="s">
        <v>172</v>
      </c>
      <c r="C9" s="10" t="s">
        <v>160</v>
      </c>
      <c r="D9" s="32" t="s">
        <v>174</v>
      </c>
      <c r="E9" s="11">
        <f>1.5*2.5</f>
        <v>3.75</v>
      </c>
      <c r="F9" s="11"/>
      <c r="G9" s="11"/>
      <c r="H9" s="11">
        <v>1</v>
      </c>
      <c r="I9" s="11"/>
      <c r="J9" s="11"/>
      <c r="K9" s="11"/>
      <c r="L9" s="40"/>
    </row>
    <row r="10" spans="1:12" ht="30" customHeight="1">
      <c r="A10" s="10"/>
      <c r="B10" s="10" t="s">
        <v>207</v>
      </c>
      <c r="C10" s="10" t="s">
        <v>158</v>
      </c>
      <c r="D10" s="32" t="s">
        <v>208</v>
      </c>
      <c r="E10" s="11"/>
      <c r="F10" s="11">
        <f>6.6*1.2</f>
        <v>7.919999999999999</v>
      </c>
      <c r="G10" s="11">
        <v>4</v>
      </c>
      <c r="H10" s="11"/>
      <c r="I10" s="11"/>
      <c r="J10" s="11"/>
      <c r="K10" s="11"/>
      <c r="L10" s="40"/>
    </row>
    <row r="11" spans="1:12" ht="30" customHeight="1">
      <c r="A11" s="10"/>
      <c r="B11" s="10" t="s">
        <v>163</v>
      </c>
      <c r="C11" s="10" t="s">
        <v>160</v>
      </c>
      <c r="D11" s="32" t="s">
        <v>216</v>
      </c>
      <c r="E11" s="11"/>
      <c r="F11" s="11"/>
      <c r="G11" s="11"/>
      <c r="H11" s="11"/>
      <c r="I11" s="11">
        <f>1.8*1.6</f>
        <v>2.8800000000000003</v>
      </c>
      <c r="J11" s="11"/>
      <c r="K11" s="11"/>
      <c r="L11" s="40"/>
    </row>
    <row r="12" spans="1:12" ht="30" customHeight="1">
      <c r="A12" s="10" t="s">
        <v>180</v>
      </c>
      <c r="B12" s="10" t="s">
        <v>209</v>
      </c>
      <c r="C12" s="10" t="s">
        <v>160</v>
      </c>
      <c r="D12" s="32" t="s">
        <v>204</v>
      </c>
      <c r="E12" s="11">
        <f>1.7*2.5</f>
        <v>4.25</v>
      </c>
      <c r="F12" s="11"/>
      <c r="G12" s="11"/>
      <c r="H12" s="11">
        <v>1</v>
      </c>
      <c r="I12" s="11"/>
      <c r="J12" s="11"/>
      <c r="K12" s="11"/>
      <c r="L12" s="40"/>
    </row>
    <row r="13" spans="1:12" ht="30" customHeight="1">
      <c r="A13" s="10"/>
      <c r="B13" s="10"/>
      <c r="C13" s="10" t="s">
        <v>158</v>
      </c>
      <c r="D13" s="32" t="s">
        <v>205</v>
      </c>
      <c r="E13" s="11"/>
      <c r="F13" s="11">
        <f>(8.4*2.4)-((0.6*0.6)+(0.8*2.1))</f>
        <v>18.12</v>
      </c>
      <c r="G13" s="11">
        <v>4</v>
      </c>
      <c r="H13" s="11"/>
      <c r="I13" s="11"/>
      <c r="J13" s="11"/>
      <c r="K13" s="11"/>
      <c r="L13" s="40"/>
    </row>
    <row r="14" spans="1:12" ht="30" customHeight="1">
      <c r="A14" s="10"/>
      <c r="B14" s="10" t="s">
        <v>210</v>
      </c>
      <c r="C14" s="10" t="s">
        <v>160</v>
      </c>
      <c r="D14" s="32" t="s">
        <v>211</v>
      </c>
      <c r="E14" s="11">
        <f>2.4*1.6</f>
        <v>3.84</v>
      </c>
      <c r="F14" s="11"/>
      <c r="G14" s="11"/>
      <c r="H14" s="11">
        <v>1</v>
      </c>
      <c r="I14" s="11"/>
      <c r="J14" s="11"/>
      <c r="K14" s="11"/>
      <c r="L14" s="40"/>
    </row>
    <row r="15" spans="1:12" ht="30" customHeight="1">
      <c r="A15" s="10"/>
      <c r="B15" s="10"/>
      <c r="C15" s="10" t="s">
        <v>158</v>
      </c>
      <c r="D15" s="32" t="s">
        <v>212</v>
      </c>
      <c r="E15" s="11"/>
      <c r="F15" s="11">
        <f>(8*2.4)-((0.8*2.1)+(0.6*0.6))</f>
        <v>17.16</v>
      </c>
      <c r="G15" s="11">
        <v>4</v>
      </c>
      <c r="H15" s="11"/>
      <c r="I15" s="11"/>
      <c r="J15" s="11"/>
      <c r="K15" s="11"/>
      <c r="L15" s="40"/>
    </row>
    <row r="16" spans="1:12" ht="30" customHeight="1">
      <c r="A16" s="10"/>
      <c r="B16" s="10" t="s">
        <v>213</v>
      </c>
      <c r="C16" s="10" t="s">
        <v>160</v>
      </c>
      <c r="D16" s="32" t="s">
        <v>215</v>
      </c>
      <c r="E16" s="11">
        <f>(3.8*2)+(0.9*1)</f>
        <v>8.5</v>
      </c>
      <c r="F16" s="11"/>
      <c r="G16" s="11"/>
      <c r="H16" s="11">
        <v>1</v>
      </c>
      <c r="I16" s="11"/>
      <c r="J16" s="11"/>
      <c r="K16" s="11"/>
      <c r="L16" s="40"/>
    </row>
    <row r="17" spans="1:12" ht="30" customHeight="1">
      <c r="A17" s="10"/>
      <c r="B17" s="10"/>
      <c r="C17" s="10"/>
      <c r="D17" s="32"/>
      <c r="E17" s="11"/>
      <c r="F17" s="11"/>
      <c r="G17" s="11"/>
      <c r="H17" s="11"/>
      <c r="I17" s="11"/>
      <c r="J17" s="11"/>
      <c r="K17" s="11"/>
      <c r="L17" s="40"/>
    </row>
    <row r="18" spans="1:12" ht="30" customHeight="1">
      <c r="A18" s="10"/>
      <c r="B18" s="10"/>
      <c r="C18" s="10"/>
      <c r="D18" s="32"/>
      <c r="E18" s="11"/>
      <c r="F18" s="11"/>
      <c r="G18" s="11"/>
      <c r="H18" s="11"/>
      <c r="I18" s="11"/>
      <c r="J18" s="11"/>
      <c r="K18" s="11"/>
      <c r="L18" s="40"/>
    </row>
    <row r="19" spans="1:12" ht="30" customHeight="1">
      <c r="A19" s="10"/>
      <c r="B19" s="10"/>
      <c r="C19" s="10"/>
      <c r="D19" s="32"/>
      <c r="E19" s="11"/>
      <c r="F19" s="11"/>
      <c r="G19" s="11"/>
      <c r="H19" s="11"/>
      <c r="I19" s="11"/>
      <c r="J19" s="11"/>
      <c r="K19" s="11"/>
      <c r="L19" s="40"/>
    </row>
    <row r="20" spans="1:12" ht="30" customHeight="1">
      <c r="A20" s="10"/>
      <c r="B20" s="10"/>
      <c r="C20" s="10"/>
      <c r="D20" s="32"/>
      <c r="E20" s="11"/>
      <c r="F20" s="11"/>
      <c r="G20" s="11"/>
      <c r="H20" s="11"/>
      <c r="I20" s="11"/>
      <c r="J20" s="11"/>
      <c r="K20" s="11"/>
      <c r="L20" s="40"/>
    </row>
    <row r="21" spans="1:12" ht="30" customHeight="1">
      <c r="A21" s="10"/>
      <c r="B21" s="10"/>
      <c r="C21" s="10"/>
      <c r="D21" s="32"/>
      <c r="E21" s="11"/>
      <c r="F21" s="11"/>
      <c r="G21" s="11"/>
      <c r="H21" s="11"/>
      <c r="I21" s="11"/>
      <c r="J21" s="11"/>
      <c r="K21" s="11"/>
      <c r="L21" s="40"/>
    </row>
    <row r="22" spans="1:12" ht="30" customHeight="1">
      <c r="A22" s="10"/>
      <c r="B22" s="10"/>
      <c r="C22" s="10"/>
      <c r="D22" s="32"/>
      <c r="E22" s="11"/>
      <c r="F22" s="11"/>
      <c r="G22" s="11"/>
      <c r="H22" s="11"/>
      <c r="I22" s="11"/>
      <c r="J22" s="11"/>
      <c r="K22" s="11"/>
      <c r="L22" s="40"/>
    </row>
    <row r="23" spans="1:12" ht="30" customHeight="1">
      <c r="A23" s="10"/>
      <c r="B23" s="10"/>
      <c r="C23" s="10"/>
      <c r="D23" s="32"/>
      <c r="E23" s="11"/>
      <c r="F23" s="11"/>
      <c r="G23" s="11"/>
      <c r="H23" s="11"/>
      <c r="I23" s="11"/>
      <c r="J23" s="11"/>
      <c r="K23" s="11"/>
      <c r="L23" s="40"/>
    </row>
    <row r="24" spans="1:12" ht="30" customHeight="1">
      <c r="A24" s="10"/>
      <c r="B24" s="10"/>
      <c r="C24" s="10"/>
      <c r="D24" s="32"/>
      <c r="E24" s="11"/>
      <c r="F24" s="11"/>
      <c r="G24" s="11"/>
      <c r="H24" s="11"/>
      <c r="I24" s="11"/>
      <c r="J24" s="11"/>
      <c r="K24" s="11"/>
      <c r="L24" s="40"/>
    </row>
    <row r="25" spans="1:12" ht="30" customHeight="1">
      <c r="A25" s="10"/>
      <c r="B25" s="10"/>
      <c r="C25" s="10"/>
      <c r="D25" s="32"/>
      <c r="E25" s="11"/>
      <c r="F25" s="11"/>
      <c r="G25" s="11"/>
      <c r="H25" s="11"/>
      <c r="I25" s="11"/>
      <c r="J25" s="11"/>
      <c r="K25" s="11"/>
      <c r="L25" s="40"/>
    </row>
    <row r="26" spans="1:12" ht="30" customHeight="1">
      <c r="A26" s="65" t="s">
        <v>57</v>
      </c>
      <c r="B26" s="10"/>
      <c r="C26" s="10"/>
      <c r="D26" s="11"/>
      <c r="E26" s="38">
        <f t="shared" ref="E26:L26" si="0">SUM(E5:E25)</f>
        <v>34.11</v>
      </c>
      <c r="F26" s="38">
        <f t="shared" si="0"/>
        <v>61.319999999999993</v>
      </c>
      <c r="G26" s="38">
        <f t="shared" si="0"/>
        <v>16</v>
      </c>
      <c r="H26" s="38">
        <f t="shared" si="0"/>
        <v>7</v>
      </c>
      <c r="I26" s="38">
        <f t="shared" si="0"/>
        <v>2.8800000000000003</v>
      </c>
      <c r="J26" s="38">
        <f t="shared" si="0"/>
        <v>0</v>
      </c>
      <c r="K26" s="38">
        <f t="shared" si="0"/>
        <v>0</v>
      </c>
      <c r="L26" s="38">
        <f t="shared" si="0"/>
        <v>0</v>
      </c>
    </row>
    <row r="27" spans="1:12" ht="19.5" customHeight="1"/>
  </sheetData>
  <mergeCells count="5">
    <mergeCell ref="A1:L1"/>
    <mergeCell ref="A2:A4"/>
    <mergeCell ref="B2:B4"/>
    <mergeCell ref="C2:C4"/>
    <mergeCell ref="D2:D4"/>
  </mergeCells>
  <phoneticPr fontId="2" type="noConversion"/>
  <pageMargins left="0.59055118110236227" right="0.59055118110236227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이름이 지정된 범위</vt:lpstr>
      </vt:variant>
      <vt:variant>
        <vt:i4>15</vt:i4>
      </vt:variant>
    </vt:vector>
  </HeadingPairs>
  <TitlesOfParts>
    <vt:vector size="35" baseType="lpstr">
      <vt:lpstr>표지</vt:lpstr>
      <vt:lpstr>집계(조적)</vt:lpstr>
      <vt:lpstr>산출서(조적)</vt:lpstr>
      <vt:lpstr>집계(방수)</vt:lpstr>
      <vt:lpstr>산출서(방수)</vt:lpstr>
      <vt:lpstr>집계(미장)</vt:lpstr>
      <vt:lpstr>산출서(미장)</vt:lpstr>
      <vt:lpstr>집계(타일)</vt:lpstr>
      <vt:lpstr>산출서(타일)</vt:lpstr>
      <vt:lpstr>집계(석공사)</vt:lpstr>
      <vt:lpstr>산출서(석공사)</vt:lpstr>
      <vt:lpstr>집계(유리)</vt:lpstr>
      <vt:lpstr>산출서(유리)</vt:lpstr>
      <vt:lpstr>집계(경량철골)</vt:lpstr>
      <vt:lpstr>산출서(경량철골)</vt:lpstr>
      <vt:lpstr>집계(도장)</vt:lpstr>
      <vt:lpstr>산출서(도장)</vt:lpstr>
      <vt:lpstr>집계(수장)</vt:lpstr>
      <vt:lpstr>산출서(수장)</vt:lpstr>
      <vt:lpstr>산출서(기타)</vt:lpstr>
      <vt:lpstr>'산출서(경량철골)'!Print_Area</vt:lpstr>
      <vt:lpstr>'산출서(기타)'!Print_Area</vt:lpstr>
      <vt:lpstr>'산출서(도장)'!Print_Area</vt:lpstr>
      <vt:lpstr>'산출서(미장)'!Print_Area</vt:lpstr>
      <vt:lpstr>'산출서(방수)'!Print_Area</vt:lpstr>
      <vt:lpstr>'산출서(석공사)'!Print_Area</vt:lpstr>
      <vt:lpstr>'산출서(수장)'!Print_Area</vt:lpstr>
      <vt:lpstr>'산출서(유리)'!Print_Area</vt:lpstr>
      <vt:lpstr>'산출서(조적)'!Print_Area</vt:lpstr>
      <vt:lpstr>'산출서(타일)'!Print_Area</vt:lpstr>
      <vt:lpstr>'산출서(미장)'!Print_Titles</vt:lpstr>
      <vt:lpstr>'산출서(석공사)'!Print_Titles</vt:lpstr>
      <vt:lpstr>'산출서(수장)'!Print_Titles</vt:lpstr>
      <vt:lpstr>'산출서(조적)'!Print_Titles</vt:lpstr>
      <vt:lpstr>'산출서(타일)'!Print_Titles</vt:lpstr>
    </vt:vector>
  </TitlesOfParts>
  <Company>NEX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NEX</dc:creator>
  <cp:lastModifiedBy>user</cp:lastModifiedBy>
  <cp:lastPrinted>2013-09-18T03:48:10Z</cp:lastPrinted>
  <dcterms:created xsi:type="dcterms:W3CDTF">2010-06-28T07:41:37Z</dcterms:created>
  <dcterms:modified xsi:type="dcterms:W3CDTF">2013-12-14T03:48:10Z</dcterms:modified>
</cp:coreProperties>
</file>